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2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drawings/drawing3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afw\Documents\PGDC\2025\2025 Apps\"/>
    </mc:Choice>
  </mc:AlternateContent>
  <xr:revisionPtr revIDLastSave="0" documentId="8_{D1CCBFEA-400E-4A55-B5C3-2597F4EA60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 Wheat Blank" sheetId="8" r:id="rId1"/>
    <sheet name="2026 Rye &amp; Trit Blank" sheetId="11" r:id="rId2"/>
    <sheet name="2026 Forage Wheat Blank" sheetId="10" r:id="rId3"/>
  </sheets>
  <definedNames>
    <definedName name="_xlnm.Print_Area" localSheetId="2">'2026 Forage Wheat Blank'!$A$1:$T$61</definedName>
    <definedName name="_xlnm.Print_Area" localSheetId="1">'2026 Rye &amp; Trit Blank'!$A$1:$T$63</definedName>
    <definedName name="_xlnm.Print_Area" localSheetId="0">'2026 Wheat Blank'!$A$1:$T$63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0" l="1"/>
  <c r="Z41" i="11"/>
  <c r="Z42" i="11"/>
  <c r="Z48" i="11"/>
  <c r="Z47" i="11"/>
  <c r="Z6" i="8"/>
  <c r="Z36" i="8"/>
  <c r="Z35" i="8"/>
  <c r="C10" i="8" l="1"/>
  <c r="P17" i="8" l="1"/>
  <c r="P16" i="8"/>
  <c r="P15" i="8"/>
  <c r="P16" i="10"/>
  <c r="P15" i="10"/>
  <c r="P14" i="10"/>
  <c r="E46" i="10"/>
  <c r="E44" i="10"/>
  <c r="E42" i="10"/>
  <c r="Z49" i="11"/>
  <c r="E45" i="11"/>
  <c r="E43" i="11"/>
  <c r="E41" i="11"/>
  <c r="N36" i="11"/>
  <c r="E35" i="11"/>
  <c r="N34" i="11"/>
  <c r="E33" i="11"/>
  <c r="N32" i="11"/>
  <c r="Z36" i="11" s="1"/>
  <c r="E31" i="11"/>
  <c r="N30" i="11"/>
  <c r="Z30" i="11" s="1"/>
  <c r="E29" i="11"/>
  <c r="N28" i="11"/>
  <c r="Z24" i="11" s="1"/>
  <c r="E27" i="11"/>
  <c r="N26" i="11"/>
  <c r="Z17" i="11" s="1"/>
  <c r="E25" i="11"/>
  <c r="N24" i="11"/>
  <c r="E23" i="11"/>
  <c r="C21" i="11"/>
  <c r="L41" i="11" s="1"/>
  <c r="N18" i="11"/>
  <c r="P15" i="11"/>
  <c r="P14" i="11"/>
  <c r="P13" i="11"/>
  <c r="Z12" i="11"/>
  <c r="Z11" i="11"/>
  <c r="X8" i="11"/>
  <c r="Z43" i="11" l="1"/>
  <c r="Z35" i="11"/>
  <c r="Z37" i="11" s="1"/>
  <c r="Z23" i="11"/>
  <c r="Z25" i="11" s="1"/>
  <c r="Z18" i="11"/>
  <c r="Z19" i="11" s="1"/>
  <c r="L29" i="11"/>
  <c r="L25" i="11"/>
  <c r="Z29" i="11"/>
  <c r="Z31" i="11" s="1"/>
  <c r="L33" i="11"/>
  <c r="L43" i="11"/>
  <c r="L23" i="11"/>
  <c r="L35" i="11"/>
  <c r="L45" i="11"/>
  <c r="L27" i="11"/>
  <c r="L31" i="11"/>
  <c r="Z13" i="11"/>
  <c r="E29" i="8"/>
  <c r="X6" i="11" l="1"/>
  <c r="X5" i="11"/>
  <c r="X7" i="11"/>
  <c r="N20" i="8"/>
  <c r="J38" i="11" l="1"/>
  <c r="J37" i="11"/>
  <c r="C37" i="11"/>
  <c r="E38" i="10"/>
  <c r="E41" i="8"/>
  <c r="E39" i="8"/>
  <c r="N26" i="8" l="1"/>
  <c r="E40" i="10"/>
  <c r="Z11" i="8" l="1"/>
  <c r="Z12" i="8"/>
  <c r="X8" i="10"/>
  <c r="E31" i="10" l="1"/>
  <c r="N32" i="10"/>
  <c r="N30" i="10"/>
  <c r="Z24" i="10" s="1"/>
  <c r="E29" i="10"/>
  <c r="N28" i="10"/>
  <c r="N26" i="10"/>
  <c r="Z12" i="10" s="1"/>
  <c r="E25" i="10"/>
  <c r="C23" i="10"/>
  <c r="N20" i="10"/>
  <c r="Z18" i="10" l="1"/>
  <c r="Z17" i="10"/>
  <c r="Z19" i="10" s="1"/>
  <c r="Z23" i="10"/>
  <c r="Z25" i="10" s="1"/>
  <c r="Z11" i="10"/>
  <c r="Z13" i="10" s="1"/>
  <c r="L46" i="10"/>
  <c r="L25" i="10"/>
  <c r="L44" i="10"/>
  <c r="L42" i="10"/>
  <c r="L40" i="10"/>
  <c r="L38" i="10"/>
  <c r="L31" i="10"/>
  <c r="L29" i="10"/>
  <c r="L27" i="10"/>
  <c r="Z30" i="10"/>
  <c r="Z29" i="10"/>
  <c r="E43" i="8"/>
  <c r="X6" i="10" l="1"/>
  <c r="Z31" i="10"/>
  <c r="X7" i="10" s="1"/>
  <c r="X5" i="10"/>
  <c r="C33" i="10" s="1"/>
  <c r="J33" i="10" l="1"/>
  <c r="J34" i="10"/>
  <c r="E33" i="8" l="1"/>
  <c r="E27" i="8"/>
  <c r="Z13" i="8" l="1"/>
  <c r="C23" i="8" l="1"/>
  <c r="L31" i="8" s="1"/>
  <c r="L41" i="8" l="1"/>
  <c r="L43" i="8"/>
  <c r="L39" i="8"/>
  <c r="L25" i="8"/>
  <c r="L29" i="8"/>
  <c r="L33" i="8"/>
  <c r="L27" i="8"/>
  <c r="N34" i="8"/>
  <c r="N32" i="8"/>
  <c r="E31" i="8"/>
  <c r="N30" i="8"/>
  <c r="N28" i="8"/>
  <c r="E25" i="8"/>
  <c r="X8" i="8"/>
  <c r="Z37" i="8" l="1"/>
  <c r="Z30" i="8"/>
  <c r="Z29" i="8"/>
  <c r="Z18" i="8"/>
  <c r="Z17" i="8"/>
  <c r="Z19" i="8" s="1"/>
  <c r="Z23" i="8"/>
  <c r="Z24" i="8"/>
  <c r="Z31" i="8" l="1"/>
  <c r="X6" i="8"/>
  <c r="Z25" i="8"/>
  <c r="X5" i="8"/>
  <c r="C35" i="8" l="1"/>
  <c r="X7" i="8"/>
  <c r="J35" i="8" l="1"/>
  <c r="J36" i="8"/>
</calcChain>
</file>

<file path=xl/sharedStrings.xml><?xml version="1.0" encoding="utf-8"?>
<sst xmlns="http://schemas.openxmlformats.org/spreadsheetml/2006/main" count="687" uniqueCount="245">
  <si>
    <t>Candidate Name:</t>
  </si>
  <si>
    <t>Proposer:</t>
  </si>
  <si>
    <t>Discuss:</t>
  </si>
  <si>
    <t>Institution/Company:</t>
  </si>
  <si>
    <t>GRAIN YIELD</t>
  </si>
  <si>
    <t>Higher than all checks</t>
  </si>
  <si>
    <t>Lower than all checks</t>
  </si>
  <si>
    <t>MATURITY</t>
  </si>
  <si>
    <t>Earlier than all checks</t>
  </si>
  <si>
    <t>Discuss</t>
  </si>
  <si>
    <t>Later than all checks</t>
  </si>
  <si>
    <t>HEIGHT</t>
  </si>
  <si>
    <t>Shorter than all checks</t>
  </si>
  <si>
    <t>Taller than all checks</t>
  </si>
  <si>
    <t>Stronger than all checks</t>
  </si>
  <si>
    <t>Weaker than all checks</t>
  </si>
  <si>
    <t>TEST WEIGHT</t>
  </si>
  <si>
    <t>KERNEL WEIGHT</t>
  </si>
  <si>
    <t>WINTER SURVIVAL</t>
  </si>
  <si>
    <t>Chair or Secretary Signature</t>
  </si>
  <si>
    <t>GRAIN PROTEIN</t>
  </si>
  <si>
    <t>Wheat curl mite resistant</t>
  </si>
  <si>
    <t>Other (record in notes)</t>
  </si>
  <si>
    <t>Within range of checks</t>
  </si>
  <si>
    <t>Min</t>
  </si>
  <si>
    <t>Max</t>
  </si>
  <si>
    <t>Check Range</t>
  </si>
  <si>
    <t xml:space="preserve">Grain Yield (kg/ha): </t>
  </si>
  <si>
    <t xml:space="preserve">Maturity (d): </t>
  </si>
  <si>
    <t xml:space="preserve">Test Weight (kg/hL): </t>
  </si>
  <si>
    <t xml:space="preserve">Winter Survival (%): </t>
  </si>
  <si>
    <t xml:space="preserve">Height (cm): </t>
  </si>
  <si>
    <t xml:space="preserve">Grain Protein (%): </t>
  </si>
  <si>
    <t>Solid stem</t>
  </si>
  <si>
    <t>Trait Summary</t>
  </si>
  <si>
    <t>ADDITIONAL TRAITS</t>
  </si>
  <si>
    <t>Line</t>
  </si>
  <si>
    <t>ACTION:</t>
  </si>
  <si>
    <r>
      <t>RECOMMENDATION:</t>
    </r>
    <r>
      <rPr>
        <sz val="10"/>
        <rFont val="Arial"/>
        <family val="2"/>
      </rPr>
      <t xml:space="preserve"> The Agronomic Evaluation Team</t>
    </r>
  </si>
  <si>
    <t>SUPPLEMENTARY DATA:</t>
  </si>
  <si>
    <t>CANDIDATE CONSIDERATION:</t>
  </si>
  <si>
    <t>CWRW</t>
  </si>
  <si>
    <t>Spring wheat</t>
  </si>
  <si>
    <t>CWRS</t>
  </si>
  <si>
    <t>PROCEDURAL SET-ASIDE:</t>
  </si>
  <si>
    <t>AET Pass:</t>
  </si>
  <si>
    <t>Crop Kind</t>
  </si>
  <si>
    <t>CPSR</t>
  </si>
  <si>
    <t>CNHR</t>
  </si>
  <si>
    <t>CWHWS</t>
  </si>
  <si>
    <t>CWSWS</t>
  </si>
  <si>
    <t>CWAD</t>
  </si>
  <si>
    <t>CWSP (spring)</t>
  </si>
  <si>
    <t>CWSP (winter)</t>
  </si>
  <si>
    <t>CWES</t>
  </si>
  <si>
    <t xml:space="preserve">Crop Kind: </t>
  </si>
  <si>
    <t xml:space="preserve">Date: </t>
  </si>
  <si>
    <t xml:space="preserve">Chair: </t>
  </si>
  <si>
    <t xml:space="preserve">Secretary: </t>
  </si>
  <si>
    <t>CONDITIONAL STATEMENTS</t>
  </si>
  <si>
    <t>Drop-down Boxes and Conditional Statements</t>
  </si>
  <si>
    <t>g</t>
  </si>
  <si>
    <t>Value</t>
  </si>
  <si>
    <t>Calculated</t>
  </si>
  <si>
    <t>Flag</t>
  </si>
  <si>
    <t>CVP Flag:</t>
  </si>
  <si>
    <t>AET Support:</t>
  </si>
  <si>
    <t xml:space="preserve"> Calc Discuss:</t>
  </si>
  <si>
    <t>MOTIONS</t>
  </si>
  <si>
    <t>DISCUSSION and NOTES</t>
  </si>
  <si>
    <t>Range relative to checks</t>
  </si>
  <si>
    <t>- Based on the calculated acceptable limits, agronomic traits that are</t>
  </si>
  <si>
    <t>- Additional Traits, if based on supplementary data require discussion</t>
  </si>
  <si>
    <t xml:space="preserve">  must be collected and reported for information purposes.</t>
  </si>
  <si>
    <t>Winter wheat</t>
  </si>
  <si>
    <t>- Record pertinent discussion in the area provided.</t>
  </si>
  <si>
    <t>Spring triticale</t>
  </si>
  <si>
    <t>Winter triticale</t>
  </si>
  <si>
    <t>Fall rye</t>
  </si>
  <si>
    <t>Spring rye</t>
  </si>
  <si>
    <t xml:space="preserve">Ergot (%): </t>
  </si>
  <si>
    <t>ERGOT</t>
  </si>
  <si>
    <t>FALLING NUMBER</t>
  </si>
  <si>
    <t>Registration Type:</t>
  </si>
  <si>
    <t xml:space="preserve">1000 Kernel Weight (g): </t>
  </si>
  <si>
    <t xml:space="preserve">Proposed Class: </t>
  </si>
  <si>
    <t xml:space="preserve">- Height, 1000 Kernel Weight and Grain Protein (except CWSP) </t>
  </si>
  <si>
    <t>WHEAT</t>
  </si>
  <si>
    <t>RYE &amp;
TRITICALE</t>
  </si>
  <si>
    <t>Endorse</t>
  </si>
  <si>
    <t>Allow</t>
  </si>
  <si>
    <t>Agronomy Evaluation Team</t>
  </si>
  <si>
    <t>Mover / Seconder</t>
  </si>
  <si>
    <t>Total</t>
  </si>
  <si>
    <t>Record rationale</t>
  </si>
  <si>
    <t>- Fill in gray areas as required (all gray areas can be edited).</t>
  </si>
  <si>
    <t>Endorse:</t>
  </si>
  <si>
    <t>To examine them, the worksheet must be UNPROTECTED and columns</t>
  </si>
  <si>
    <t>INSTRUCTIONS &amp; NOTES</t>
  </si>
  <si>
    <t xml:space="preserve">App Version: </t>
  </si>
  <si>
    <t xml:space="preserve">  and AET support to make the claim.  Without AET approval the claim</t>
  </si>
  <si>
    <t xml:space="preserve">  must be withdrawn.  Mark the check boxes as appropriate under "Allow".</t>
  </si>
  <si>
    <t>Lodging (1-9):</t>
  </si>
  <si>
    <t>LODGING RESISTANCE</t>
  </si>
  <si>
    <t>Spring spelt</t>
  </si>
  <si>
    <t>Start Here</t>
  </si>
  <si>
    <t>- For spring habit lines, Winter Survival is ENDORSED automatically.</t>
  </si>
  <si>
    <r>
      <t xml:space="preserve">- Entry into the Candidate Name </t>
    </r>
    <r>
      <rPr>
        <b/>
        <i/>
        <sz val="10"/>
        <color rgb="FFFF0000"/>
        <rFont val="Arial"/>
        <family val="2"/>
      </rPr>
      <t>"Start Here"</t>
    </r>
    <r>
      <rPr>
        <b/>
        <sz val="10"/>
        <rFont val="Arial"/>
        <family val="2"/>
      </rPr>
      <t xml:space="preserve"> box activates the app.</t>
    </r>
  </si>
  <si>
    <t xml:space="preserve">  information purposes.  Grain Protein is optional.</t>
  </si>
  <si>
    <t>- Height and 1000 Kernel Weight must be collected and reported for</t>
  </si>
  <si>
    <t>Candidate:</t>
  </si>
  <si>
    <t>UNHIDDEN. To obtain the password, please contact R. Graf (77&amp;).</t>
  </si>
  <si>
    <t>Prairie Recommending Committee for Wheat, Rye &amp; Triticale</t>
  </si>
  <si>
    <t>-- select from drop-down list --</t>
  </si>
  <si>
    <t>Record here</t>
  </si>
  <si>
    <t>Registration Type</t>
  </si>
  <si>
    <t>Proposer / Institution:</t>
  </si>
  <si>
    <t>Registration Trials:</t>
  </si>
  <si>
    <t>Calc Endorse:</t>
  </si>
  <si>
    <t>AET Endorse:</t>
  </si>
  <si>
    <t>-- select --</t>
  </si>
  <si>
    <t xml:space="preserve">Yes/No </t>
  </si>
  <si>
    <t>WARNING MESSAGES</t>
  </si>
  <si>
    <t>NOTE: Several different registration trials</t>
  </si>
  <si>
    <t>NOTE: Moved from another class</t>
  </si>
  <si>
    <t>NOTE: Several different registration trials &amp; moved from another class</t>
  </si>
  <si>
    <t>- Record pertinent discussion points in the area provided.</t>
  </si>
  <si>
    <t>Reset</t>
  </si>
  <si>
    <t>Yes</t>
  </si>
  <si>
    <t>No</t>
  </si>
  <si>
    <t>A vote is required when a trait needs discussion.</t>
  </si>
  <si>
    <t>Limit</t>
  </si>
  <si>
    <t xml:space="preserve">  Trials:</t>
  </si>
  <si>
    <t xml:space="preserve">Registration  </t>
  </si>
  <si>
    <t>Discussion Result</t>
  </si>
  <si>
    <t>Expanded Range</t>
  </si>
  <si>
    <t>Support</t>
  </si>
  <si>
    <t>Object</t>
  </si>
  <si>
    <t>Abstain</t>
  </si>
  <si>
    <t xml:space="preserve">Other Traits: </t>
  </si>
  <si>
    <t>WHEAT CANDIDATE CULTIVAR MERIT ASSESSMENT and DECISION RECORD</t>
  </si>
  <si>
    <t>RYE &amp; TRITICALE CANDIDATE CULTIVAR MERIT ASSESSMENT and DECISION RECORD</t>
  </si>
  <si>
    <t>Orange wheat blossom midge resistant</t>
  </si>
  <si>
    <t>Herbicide tolerance (record type)</t>
  </si>
  <si>
    <t>Merit Traits</t>
  </si>
  <si>
    <t>AGRONOMIC TRAIT SUMMARY</t>
  </si>
  <si>
    <t>C.  OTHER TRAITS</t>
  </si>
  <si>
    <t xml:space="preserve">A.  REQUIRED FOR MERIT ASSESSMENT </t>
  </si>
  <si>
    <t>used for this purpose.</t>
  </si>
  <si>
    <t>A.  REQUIRED FOR MERIT ASSESSMENT</t>
  </si>
  <si>
    <t>- DO NOT USE Cut-and-Paste. It can destroy formulas &amp; formatting.</t>
  </si>
  <si>
    <t>- For those traits that REQUIRE DISCUSSION, mark the DISCUSSION</t>
  </si>
  <si>
    <t xml:space="preserve">  RESULT: ALLOW or FLAG.  If a mistake is made select RESET.</t>
  </si>
  <si>
    <t>- Other Traits, if based on supplementary data require discussion</t>
  </si>
  <si>
    <t xml:space="preserve">  must be withdrawn.  Record appropriate notes.</t>
  </si>
  <si>
    <t xml:space="preserve">  RESULT: ALLOW or FLAG. If a mistake is made select RESET.</t>
  </si>
  <si>
    <r>
      <rPr>
        <b/>
        <sz val="10"/>
        <rFont val="Arial"/>
        <family val="2"/>
      </rPr>
      <t>WARNING:</t>
    </r>
    <r>
      <rPr>
        <sz val="10"/>
        <rFont val="Arial"/>
        <family val="2"/>
      </rPr>
      <t xml:space="preserve"> This worksheet is PROTECTED as it has many formulas.  </t>
    </r>
  </si>
  <si>
    <t>- For triticale lines, FALLING NUMBER is ENDORSED automatically.</t>
  </si>
  <si>
    <t xml:space="preserve">  must be reported.</t>
  </si>
  <si>
    <t>- For winter habit lines, Maturity is ENDORSED automatically but</t>
  </si>
  <si>
    <t xml:space="preserve">  ENDORSED or REQUIRE DISCUSSION are automatically identified.</t>
  </si>
  <si>
    <t>- The "Range relative to checks" is filled in automatically.</t>
  </si>
  <si>
    <t>- The acceptable limits beyond the poorest check are calculated based on</t>
  </si>
  <si>
    <t xml:space="preserve">  the "Expanded Range Value" (e.g. LSD) and are live (can be changed).</t>
  </si>
  <si>
    <t>FORAGE WHEAT CANDIDATE CULTIVAR MERIT ASSESSMENT and DECISION RECORD</t>
  </si>
  <si>
    <t>Spring forage wheat</t>
  </si>
  <si>
    <t>Winter forage wheat</t>
  </si>
  <si>
    <t xml:space="preserve">Forage  Yield (kg/ha): </t>
  </si>
  <si>
    <t xml:space="preserve">Heading (d): </t>
  </si>
  <si>
    <t>FORAGE YIELD</t>
  </si>
  <si>
    <t>HEADING</t>
  </si>
  <si>
    <t>CRUDE PROTEIN</t>
  </si>
  <si>
    <t>ACID DETERGENT FIBER</t>
  </si>
  <si>
    <t>B.  REQUIRED DATA - NOT FOR MERIT ASSESSMENT</t>
  </si>
  <si>
    <t>Grain Yield (kg/ha):</t>
  </si>
  <si>
    <t>Crude Protein (% dm):</t>
  </si>
  <si>
    <t>Acid Det. Fiber (% dm):</t>
  </si>
  <si>
    <t>Neut. Det. Fiber (% dm):</t>
  </si>
  <si>
    <t>NEUTRAL DETERGENT FIBER</t>
  </si>
  <si>
    <t xml:space="preserve">Growth Habit: </t>
  </si>
  <si>
    <t>FORAGE
Wheat</t>
  </si>
  <si>
    <t>- Grain Yield, Height, Crude Protein, Acid Detergent Fiber, and Neutral</t>
  </si>
  <si>
    <t>Detergent Fiber must be collected and reported for information purposes.</t>
  </si>
  <si>
    <t>Contract (see OPs Section 7 for guidance)</t>
  </si>
  <si>
    <t>Growth Habit</t>
  </si>
  <si>
    <t>National (Full)</t>
  </si>
  <si>
    <t>Grain Yield</t>
  </si>
  <si>
    <t>Maturity</t>
  </si>
  <si>
    <t>Test Weight</t>
  </si>
  <si>
    <t>Winter Survival</t>
  </si>
  <si>
    <t>Lodging Resistance</t>
  </si>
  <si>
    <t>Lodging Resistance (1-9):</t>
  </si>
  <si>
    <t>Discuss Box:</t>
  </si>
  <si>
    <t>Falling Number (s):</t>
  </si>
  <si>
    <t>Ergot</t>
  </si>
  <si>
    <t>Falling Number</t>
  </si>
  <si>
    <t>ID</t>
  </si>
  <si>
    <t>Mean</t>
  </si>
  <si>
    <t>(not required for CWSP)</t>
  </si>
  <si>
    <t>Check range required</t>
  </si>
  <si>
    <t>(optional)</t>
  </si>
  <si>
    <t>are part of an accepted accepted registration trial report.</t>
  </si>
  <si>
    <t>A vote is not required when other traits (e.g.: orange wheat blossom midge resistance)</t>
  </si>
  <si>
    <t>A vote is required to approve data for other trait claims when supplementary data are</t>
  </si>
  <si>
    <t>- Enter the Candidate Cultivar (line) means for each trait.</t>
  </si>
  <si>
    <t>Forage Yield</t>
  </si>
  <si>
    <t>Heading</t>
  </si>
  <si>
    <t>- The ENDORSE level for Yield of CWSP (winter) lines is equal to</t>
  </si>
  <si>
    <r>
      <t xml:space="preserve">- Enter minimum and maximum check means </t>
    </r>
    <r>
      <rPr>
        <b/>
        <u/>
        <sz val="10"/>
        <rFont val="Arial"/>
        <family val="2"/>
      </rPr>
      <t>and their identities (IDs)</t>
    </r>
    <r>
      <rPr>
        <sz val="10"/>
        <rFont val="Arial"/>
        <family val="2"/>
      </rPr>
      <t>.</t>
    </r>
  </si>
  <si>
    <t>Interim (OPs set aside if less than full data package: 2/3 majority)</t>
  </si>
  <si>
    <t xml:space="preserve">Other Class </t>
  </si>
  <si>
    <t xml:space="preserve">Note that not all wheat types have the same options </t>
  </si>
  <si>
    <t>Consideration:</t>
  </si>
  <si>
    <t xml:space="preserve"> CGC allowed to use QET data for classification? </t>
  </si>
  <si>
    <t xml:space="preserve">Other Class Considerations: </t>
  </si>
  <si>
    <t>Height (cm):</t>
  </si>
  <si>
    <r>
      <t xml:space="preserve">- </t>
    </r>
    <r>
      <rPr>
        <b/>
        <sz val="10"/>
        <rFont val="Arial"/>
        <family val="2"/>
      </rPr>
      <t>Other Class Considerations:</t>
    </r>
    <r>
      <rPr>
        <sz val="10"/>
        <rFont val="Arial"/>
        <family val="2"/>
      </rPr>
      <t xml:space="preserve"> if an option is selected and sufficient data </t>
    </r>
  </si>
  <si>
    <t>market class if it is deemed ineligible for the proposed class.</t>
  </si>
  <si>
    <t xml:space="preserve">Market Class: </t>
  </si>
  <si>
    <t>are available, the QET will assess the candidate for eligibility to another</t>
  </si>
  <si>
    <t>the highest yielding CWRW check. Other traits use the range</t>
  </si>
  <si>
    <t>defined by the checks.</t>
  </si>
  <si>
    <t>- Keep the original tabs blank and create duplicate tabs as required.</t>
  </si>
  <si>
    <t>Lines proposed for registration as forage wheat will be classified CWSP by the Canadian Grain Commission.</t>
  </si>
  <si>
    <r>
      <rPr>
        <b/>
        <sz val="10"/>
        <rFont val="Arial"/>
        <family val="2"/>
      </rPr>
      <t>WARNING:</t>
    </r>
    <r>
      <rPr>
        <sz val="10"/>
        <rFont val="Arial"/>
        <family val="2"/>
      </rPr>
      <t xml:space="preserve"> This worksheet is protected as it has many formulas.  </t>
    </r>
  </si>
  <si>
    <t>To examine them, the worksheet must be unprotected and columns</t>
  </si>
  <si>
    <t>unhidden. To obtain the password, please contact R. Graf (77&amp;).</t>
  </si>
  <si>
    <t>To be determined</t>
  </si>
  <si>
    <t>NO - Proposed class only</t>
  </si>
  <si>
    <t>Proposed Class</t>
  </si>
  <si>
    <t>Alternate Class</t>
  </si>
  <si>
    <t>Forage wheat: use appropriate app</t>
  </si>
  <si>
    <t>10Feb2026</t>
  </si>
  <si>
    <t>If the Discussion Boxes get mixed up, it is likely due to copy and paste - don't do that!</t>
  </si>
  <si>
    <t>Delete the old Group Box and Option Buttons (they may be hard to select)</t>
  </si>
  <si>
    <t>Under Developer - Insert Form Controls</t>
  </si>
  <si>
    <t>- create a new Group Box</t>
  </si>
  <si>
    <t>- add Option Buttons to the group Box</t>
  </si>
  <si>
    <t>- edit Text to remove</t>
  </si>
  <si>
    <t>- move Option buttons as required.</t>
  </si>
  <si>
    <t>- link to cell will set all Option Buttons in the Group Box</t>
  </si>
  <si>
    <t>- Group the Group Box and Option Buttons together</t>
  </si>
  <si>
    <t>TO FIX THEM - Do this for all traits separately!!</t>
  </si>
  <si>
    <t>Reminders/Pointers</t>
  </si>
  <si>
    <t>Regional (Full) - BC, AB, SK,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</si>
</sst>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0"/>
      <color rgb="FF92D050"/>
      <name val="Arial"/>
      <family val="2"/>
    </font>
    <font>
      <sz val="10"/>
      <color rgb="FFFF9933"/>
      <name val="Arial"/>
      <family val="2"/>
    </font>
    <font>
      <b/>
      <sz val="10"/>
      <name val="Wingdings 3"/>
      <family val="1"/>
      <charset val="2"/>
    </font>
    <font>
      <b/>
      <sz val="48"/>
      <name val="Arial"/>
      <family val="2"/>
    </font>
    <font>
      <b/>
      <sz val="60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sz val="1"/>
      <color rgb="FF92D050"/>
      <name val="Arial"/>
      <family val="2"/>
    </font>
    <font>
      <sz val="1"/>
      <color rgb="FFFF9933"/>
      <name val="Arial"/>
      <family val="2"/>
    </font>
    <font>
      <sz val="1"/>
      <color rgb="FFFFFF00"/>
      <name val="Arial"/>
      <family val="2"/>
    </font>
    <font>
      <sz val="11"/>
      <name val="Times New Roman"/>
      <family val="1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0"/>
      <color rgb="FF0000FF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b/>
      <sz val="12"/>
      <color rgb="FF0088B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2DE8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85E8FF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265">
    <xf numFmtId="0" fontId="0" fillId="0" borderId="0" xfId="0"/>
    <xf numFmtId="0" fontId="2" fillId="0" borderId="0" xfId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Alignment="1">
      <alignment horizontal="left"/>
    </xf>
    <xf numFmtId="0" fontId="2" fillId="0" borderId="0" xfId="1" applyAlignment="1">
      <alignment horizontal="right"/>
    </xf>
    <xf numFmtId="0" fontId="3" fillId="0" borderId="2" xfId="1" applyFont="1" applyBorder="1"/>
    <xf numFmtId="0" fontId="2" fillId="0" borderId="2" xfId="1" applyBorder="1" applyAlignment="1">
      <alignment horizontal="left"/>
    </xf>
    <xf numFmtId="0" fontId="5" fillId="0" borderId="0" xfId="1" applyFont="1"/>
    <xf numFmtId="0" fontId="5" fillId="0" borderId="0" xfId="1" applyFont="1" applyAlignment="1">
      <alignment horizontal="left"/>
    </xf>
    <xf numFmtId="0" fontId="2" fillId="0" borderId="0" xfId="1" quotePrefix="1"/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2" fillId="0" borderId="4" xfId="1" applyBorder="1"/>
    <xf numFmtId="0" fontId="2" fillId="0" borderId="4" xfId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2" fillId="0" borderId="6" xfId="1" applyBorder="1"/>
    <xf numFmtId="0" fontId="5" fillId="0" borderId="6" xfId="1" applyFont="1" applyBorder="1" applyAlignment="1">
      <alignment horizontal="center"/>
    </xf>
    <xf numFmtId="0" fontId="2" fillId="2" borderId="10" xfId="1" applyFill="1" applyBorder="1" applyAlignment="1" applyProtection="1">
      <alignment horizontal="center"/>
      <protection locked="0"/>
    </xf>
    <xf numFmtId="0" fontId="5" fillId="0" borderId="11" xfId="1" applyFont="1" applyBorder="1" applyAlignment="1">
      <alignment horizontal="center"/>
    </xf>
    <xf numFmtId="0" fontId="2" fillId="0" borderId="12" xfId="1" applyBorder="1"/>
    <xf numFmtId="0" fontId="3" fillId="0" borderId="1" xfId="1" applyFont="1" applyBorder="1"/>
    <xf numFmtId="0" fontId="2" fillId="0" borderId="1" xfId="1" applyBorder="1"/>
    <xf numFmtId="0" fontId="4" fillId="0" borderId="0" xfId="1" applyFont="1"/>
    <xf numFmtId="0" fontId="3" fillId="0" borderId="0" xfId="1" applyFont="1" applyAlignment="1">
      <alignment horizontal="left"/>
    </xf>
    <xf numFmtId="49" fontId="2" fillId="0" borderId="0" xfId="1" applyNumberFormat="1"/>
    <xf numFmtId="0" fontId="4" fillId="0" borderId="2" xfId="1" applyFont="1" applyBorder="1"/>
    <xf numFmtId="164" fontId="2" fillId="0" borderId="2" xfId="1" applyNumberFormat="1" applyBorder="1" applyAlignment="1">
      <alignment horizontal="center"/>
    </xf>
    <xf numFmtId="0" fontId="2" fillId="0" borderId="0" xfId="1" quotePrefix="1" applyAlignment="1">
      <alignment horizontal="left" indent="1"/>
    </xf>
    <xf numFmtId="0" fontId="3" fillId="0" borderId="5" xfId="1" applyFont="1" applyBorder="1"/>
    <xf numFmtId="0" fontId="3" fillId="0" borderId="5" xfId="1" applyFont="1" applyBorder="1" applyAlignment="1">
      <alignment horizontal="center"/>
    </xf>
    <xf numFmtId="0" fontId="10" fillId="0" borderId="0" xfId="1" applyFont="1"/>
    <xf numFmtId="164" fontId="2" fillId="0" borderId="5" xfId="1" applyNumberFormat="1" applyBorder="1" applyAlignment="1">
      <alignment horizontal="center"/>
    </xf>
    <xf numFmtId="164" fontId="2" fillId="0" borderId="0" xfId="1" applyNumberFormat="1" applyAlignment="1">
      <alignment horizontal="center"/>
    </xf>
    <xf numFmtId="0" fontId="4" fillId="0" borderId="2" xfId="1" applyFont="1" applyBorder="1" applyAlignment="1">
      <alignment horizontal="left"/>
    </xf>
    <xf numFmtId="0" fontId="2" fillId="0" borderId="0" xfId="1" applyProtection="1">
      <protection hidden="1"/>
    </xf>
    <xf numFmtId="0" fontId="3" fillId="0" borderId="0" xfId="1" applyFont="1" applyAlignment="1">
      <alignment horizontal="center"/>
    </xf>
    <xf numFmtId="0" fontId="2" fillId="2" borderId="21" xfId="1" applyFill="1" applyBorder="1" applyAlignment="1" applyProtection="1">
      <alignment horizontal="center"/>
      <protection locked="0"/>
    </xf>
    <xf numFmtId="0" fontId="2" fillId="0" borderId="21" xfId="1" applyBorder="1" applyAlignment="1">
      <alignment horizontal="center"/>
    </xf>
    <xf numFmtId="0" fontId="2" fillId="2" borderId="20" xfId="1" applyFill="1" applyBorder="1" applyAlignment="1" applyProtection="1">
      <alignment horizontal="center"/>
      <protection locked="0"/>
    </xf>
    <xf numFmtId="49" fontId="2" fillId="0" borderId="20" xfId="1" applyNumberFormat="1" applyBorder="1" applyAlignment="1">
      <alignment horizontal="center"/>
    </xf>
    <xf numFmtId="49" fontId="2" fillId="0" borderId="21" xfId="1" applyNumberFormat="1" applyBorder="1" applyAlignment="1">
      <alignment horizontal="center"/>
    </xf>
    <xf numFmtId="0" fontId="3" fillId="0" borderId="0" xfId="1" applyFont="1" applyAlignment="1">
      <alignment horizontal="left" indent="1"/>
    </xf>
    <xf numFmtId="0" fontId="9" fillId="0" borderId="0" xfId="1" applyFont="1"/>
    <xf numFmtId="0" fontId="2" fillId="0" borderId="0" xfId="1" applyProtection="1">
      <protection locked="0"/>
    </xf>
    <xf numFmtId="0" fontId="3" fillId="0" borderId="2" xfId="1" applyFont="1" applyBorder="1" applyAlignment="1">
      <alignment horizontal="center"/>
    </xf>
    <xf numFmtId="0" fontId="15" fillId="3" borderId="22" xfId="1" applyFont="1" applyFill="1" applyBorder="1" applyAlignment="1" applyProtection="1">
      <alignment horizontal="left"/>
      <protection locked="0"/>
    </xf>
    <xf numFmtId="0" fontId="2" fillId="0" borderId="13" xfId="1" applyBorder="1" applyAlignment="1">
      <alignment horizontal="left" indent="1"/>
    </xf>
    <xf numFmtId="0" fontId="2" fillId="0" borderId="0" xfId="1"/>
    <xf numFmtId="0" fontId="5" fillId="0" borderId="0" xfId="1" applyFont="1" applyAlignment="1">
      <alignment horizontal="center"/>
    </xf>
    <xf numFmtId="0" fontId="2" fillId="0" borderId="0" xfId="1" applyAlignment="1">
      <alignment horizontal="left" indent="1"/>
    </xf>
    <xf numFmtId="0" fontId="2" fillId="0" borderId="2" xfId="1" applyBorder="1"/>
    <xf numFmtId="0" fontId="2" fillId="0" borderId="13" xfId="1" applyBorder="1"/>
    <xf numFmtId="0" fontId="2" fillId="0" borderId="18" xfId="1" applyBorder="1"/>
    <xf numFmtId="0" fontId="2" fillId="0" borderId="19" xfId="1" applyBorder="1"/>
    <xf numFmtId="0" fontId="2" fillId="0" borderId="13" xfId="1" quotePrefix="1" applyBorder="1" applyAlignment="1">
      <alignment horizontal="left" indent="1"/>
    </xf>
    <xf numFmtId="0" fontId="2" fillId="0" borderId="17" xfId="1" applyBorder="1"/>
    <xf numFmtId="0" fontId="16" fillId="4" borderId="22" xfId="1" applyFont="1" applyFill="1" applyBorder="1" applyAlignment="1" applyProtection="1">
      <alignment horizontal="left"/>
      <protection locked="0"/>
    </xf>
    <xf numFmtId="0" fontId="16" fillId="0" borderId="22" xfId="1" applyFont="1" applyBorder="1" applyAlignment="1" applyProtection="1">
      <alignment horizontal="left"/>
      <protection locked="0"/>
    </xf>
    <xf numFmtId="0" fontId="2" fillId="0" borderId="0" xfId="1" applyAlignment="1" applyProtection="1">
      <alignment horizontal="center"/>
      <protection locked="0"/>
    </xf>
    <xf numFmtId="0" fontId="3" fillId="0" borderId="17" xfId="1" applyFont="1" applyBorder="1" applyAlignment="1">
      <alignment horizontal="left" indent="1"/>
    </xf>
    <xf numFmtId="0" fontId="2" fillId="0" borderId="25" xfId="1" applyBorder="1" applyAlignment="1">
      <alignment horizontal="left" indent="1"/>
    </xf>
    <xf numFmtId="0" fontId="2" fillId="0" borderId="26" xfId="1" applyBorder="1" applyAlignment="1">
      <alignment horizontal="left" indent="1"/>
    </xf>
    <xf numFmtId="0" fontId="2" fillId="0" borderId="27" xfId="1" applyBorder="1" applyAlignment="1">
      <alignment horizontal="left" indent="1"/>
    </xf>
    <xf numFmtId="0" fontId="2" fillId="0" borderId="17" xfId="1" applyBorder="1" applyAlignment="1">
      <alignment horizontal="left" indent="1"/>
    </xf>
    <xf numFmtId="0" fontId="15" fillId="3" borderId="22" xfId="1" applyFont="1" applyFill="1" applyBorder="1" applyAlignment="1">
      <alignment horizontal="left"/>
    </xf>
    <xf numFmtId="0" fontId="17" fillId="6" borderId="22" xfId="1" applyFont="1" applyFill="1" applyBorder="1" applyAlignment="1">
      <alignment horizontal="left"/>
    </xf>
    <xf numFmtId="0" fontId="2" fillId="0" borderId="5" xfId="1" applyBorder="1"/>
    <xf numFmtId="0" fontId="2" fillId="0" borderId="16" xfId="1" applyBorder="1"/>
    <xf numFmtId="0" fontId="19" fillId="0" borderId="15" xfId="1" quotePrefix="1" applyFont="1" applyBorder="1" applyAlignment="1">
      <alignment horizontal="left" indent="1"/>
    </xf>
    <xf numFmtId="0" fontId="3" fillId="0" borderId="3" xfId="1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0" fontId="3" fillId="5" borderId="0" xfId="1" applyFont="1" applyFill="1" applyAlignment="1" applyProtection="1">
      <alignment horizontal="left" wrapText="1"/>
      <protection hidden="1"/>
    </xf>
    <xf numFmtId="49" fontId="2" fillId="0" borderId="0" xfId="1" applyNumberFormat="1" applyAlignment="1">
      <alignment horizontal="center"/>
    </xf>
    <xf numFmtId="0" fontId="3" fillId="0" borderId="15" xfId="1" applyFont="1" applyBorder="1" applyAlignment="1">
      <alignment horizontal="left" indent="1"/>
    </xf>
    <xf numFmtId="0" fontId="3" fillId="0" borderId="5" xfId="1" applyFont="1" applyBorder="1" applyAlignment="1">
      <alignment horizontal="left" indent="1"/>
    </xf>
    <xf numFmtId="0" fontId="3" fillId="0" borderId="13" xfId="1" quotePrefix="1" applyFont="1" applyBorder="1" applyAlignment="1">
      <alignment horizontal="left" indent="1"/>
    </xf>
    <xf numFmtId="0" fontId="21" fillId="0" borderId="13" xfId="1" quotePrefix="1" applyFont="1" applyBorder="1" applyAlignment="1">
      <alignment horizontal="left" indent="1"/>
    </xf>
    <xf numFmtId="0" fontId="2" fillId="0" borderId="16" xfId="1" applyBorder="1" applyAlignment="1">
      <alignment horizontal="center"/>
    </xf>
    <xf numFmtId="0" fontId="2" fillId="0" borderId="19" xfId="1" applyBorder="1" applyAlignment="1">
      <alignment horizontal="center"/>
    </xf>
    <xf numFmtId="0" fontId="2" fillId="0" borderId="0" xfId="1" quotePrefix="1" applyAlignment="1">
      <alignment horizontal="center"/>
    </xf>
    <xf numFmtId="49" fontId="2" fillId="0" borderId="0" xfId="1" applyNumberFormat="1" applyAlignment="1">
      <alignment horizontal="left" indent="1"/>
    </xf>
    <xf numFmtId="0" fontId="15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5" fillId="0" borderId="0" xfId="1" applyFont="1" applyAlignment="1">
      <alignment horizontal="left" indent="1"/>
    </xf>
    <xf numFmtId="0" fontId="5" fillId="0" borderId="0" xfId="1" applyFont="1" applyAlignment="1">
      <alignment horizontal="left" indent="2"/>
    </xf>
    <xf numFmtId="0" fontId="5" fillId="0" borderId="2" xfId="1" applyFont="1" applyBorder="1"/>
    <xf numFmtId="0" fontId="10" fillId="0" borderId="5" xfId="1" applyFont="1" applyBorder="1"/>
    <xf numFmtId="0" fontId="8" fillId="0" borderId="0" xfId="1" applyFont="1" applyAlignment="1">
      <alignment horizontal="left"/>
    </xf>
    <xf numFmtId="0" fontId="8" fillId="0" borderId="0" xfId="1" applyFont="1"/>
    <xf numFmtId="0" fontId="5" fillId="0" borderId="0" xfId="1" applyFont="1" applyAlignment="1">
      <alignment horizontal="left" indent="3"/>
    </xf>
    <xf numFmtId="0" fontId="2" fillId="0" borderId="0" xfId="1" applyAlignment="1">
      <alignment horizontal="left" indent="2"/>
    </xf>
    <xf numFmtId="0" fontId="2" fillId="0" borderId="0" xfId="1" applyAlignment="1">
      <alignment horizontal="left" indent="4"/>
    </xf>
    <xf numFmtId="0" fontId="13" fillId="7" borderId="14" xfId="1" applyFont="1" applyFill="1" applyBorder="1" applyAlignment="1">
      <alignment horizontal="left" vertical="center" indent="1"/>
    </xf>
    <xf numFmtId="0" fontId="13" fillId="7" borderId="14" xfId="1" applyFont="1" applyFill="1" applyBorder="1" applyAlignment="1">
      <alignment horizontal="center" vertical="center"/>
    </xf>
    <xf numFmtId="0" fontId="13" fillId="7" borderId="14" xfId="1" applyFont="1" applyFill="1" applyBorder="1" applyAlignment="1">
      <alignment horizontal="right" vertical="center" indent="1"/>
    </xf>
    <xf numFmtId="0" fontId="3" fillId="8" borderId="3" xfId="1" applyFont="1" applyFill="1" applyBorder="1" applyAlignment="1">
      <alignment horizontal="left" indent="1"/>
    </xf>
    <xf numFmtId="0" fontId="3" fillId="8" borderId="3" xfId="1" applyFont="1" applyFill="1" applyBorder="1"/>
    <xf numFmtId="0" fontId="3" fillId="8" borderId="3" xfId="1" applyFont="1" applyFill="1" applyBorder="1" applyAlignment="1">
      <alignment horizontal="center"/>
    </xf>
    <xf numFmtId="0" fontId="2" fillId="8" borderId="3" xfId="1" applyFill="1" applyBorder="1"/>
    <xf numFmtId="0" fontId="3" fillId="0" borderId="0" xfId="1" applyFont="1"/>
    <xf numFmtId="0" fontId="3" fillId="0" borderId="19" xfId="1" applyFont="1" applyBorder="1"/>
    <xf numFmtId="0" fontId="13" fillId="9" borderId="14" xfId="1" applyFont="1" applyFill="1" applyBorder="1" applyAlignment="1">
      <alignment horizontal="left" vertical="center" indent="1"/>
    </xf>
    <xf numFmtId="0" fontId="13" fillId="9" borderId="14" xfId="1" applyFont="1" applyFill="1" applyBorder="1" applyAlignment="1">
      <alignment horizontal="center" vertical="center"/>
    </xf>
    <xf numFmtId="0" fontId="13" fillId="9" borderId="14" xfId="1" applyFont="1" applyFill="1" applyBorder="1" applyAlignment="1">
      <alignment horizontal="right" vertical="center" indent="1"/>
    </xf>
    <xf numFmtId="0" fontId="2" fillId="0" borderId="13" xfId="1" applyBorder="1" applyAlignment="1">
      <alignment horizontal="left" indent="2"/>
    </xf>
    <xf numFmtId="0" fontId="13" fillId="0" borderId="0" xfId="1" applyFont="1" applyAlignment="1">
      <alignment horizontal="left" vertical="center" indent="1"/>
    </xf>
    <xf numFmtId="0" fontId="24" fillId="0" borderId="20" xfId="1" applyFont="1" applyBorder="1" applyAlignment="1">
      <alignment horizontal="right"/>
    </xf>
    <xf numFmtId="0" fontId="2" fillId="2" borderId="35" xfId="1" applyFill="1" applyBorder="1" applyAlignment="1" applyProtection="1">
      <alignment horizontal="center"/>
      <protection locked="0"/>
    </xf>
    <xf numFmtId="0" fontId="25" fillId="2" borderId="7" xfId="1" applyFont="1" applyFill="1" applyBorder="1" applyAlignment="1" applyProtection="1">
      <alignment horizontal="center" vertical="center" wrapText="1"/>
      <protection locked="0"/>
    </xf>
    <xf numFmtId="0" fontId="15" fillId="3" borderId="22" xfId="1" applyFont="1" applyFill="1" applyBorder="1" applyAlignment="1">
      <alignment horizontal="left" indent="13"/>
    </xf>
    <xf numFmtId="0" fontId="17" fillId="6" borderId="22" xfId="1" applyFont="1" applyFill="1" applyBorder="1" applyAlignment="1">
      <alignment horizontal="left" indent="13"/>
    </xf>
    <xf numFmtId="0" fontId="15" fillId="3" borderId="36" xfId="1" applyFont="1" applyFill="1" applyBorder="1" applyAlignment="1" applyProtection="1">
      <alignment horizontal="left" indent="13"/>
      <protection locked="0"/>
    </xf>
    <xf numFmtId="0" fontId="16" fillId="4" borderId="36" xfId="1" applyFont="1" applyFill="1" applyBorder="1" applyAlignment="1" applyProtection="1">
      <alignment horizontal="left" indent="13"/>
      <protection locked="0"/>
    </xf>
    <xf numFmtId="0" fontId="16" fillId="0" borderId="36" xfId="1" applyFont="1" applyBorder="1" applyAlignment="1" applyProtection="1">
      <alignment horizontal="left" indent="13"/>
      <protection locked="0"/>
    </xf>
    <xf numFmtId="0" fontId="15" fillId="3" borderId="22" xfId="1" applyFont="1" applyFill="1" applyBorder="1" applyAlignment="1" applyProtection="1">
      <alignment horizontal="left" indent="13"/>
      <protection locked="0"/>
    </xf>
    <xf numFmtId="0" fontId="16" fillId="4" borderId="22" xfId="1" applyFont="1" applyFill="1" applyBorder="1" applyAlignment="1" applyProtection="1">
      <alignment horizontal="left" indent="13"/>
      <protection locked="0"/>
    </xf>
    <xf numFmtId="0" fontId="16" fillId="0" borderId="22" xfId="1" applyFont="1" applyBorder="1" applyAlignment="1" applyProtection="1">
      <alignment horizontal="left" indent="13"/>
      <protection locked="0"/>
    </xf>
    <xf numFmtId="0" fontId="25" fillId="0" borderId="31" xfId="1" applyFont="1" applyBorder="1" applyAlignment="1">
      <alignment horizontal="center" vertical="center" wrapText="1"/>
    </xf>
    <xf numFmtId="0" fontId="26" fillId="10" borderId="5" xfId="1" applyFont="1" applyFill="1" applyBorder="1"/>
    <xf numFmtId="0" fontId="26" fillId="10" borderId="5" xfId="1" applyFont="1" applyFill="1" applyBorder="1" applyAlignment="1">
      <alignment horizontal="left" indent="30"/>
    </xf>
    <xf numFmtId="0" fontId="26" fillId="10" borderId="15" xfId="1" applyFont="1" applyFill="1" applyBorder="1"/>
    <xf numFmtId="0" fontId="2" fillId="0" borderId="17" xfId="1" applyBorder="1" applyAlignment="1">
      <alignment horizontal="left" vertical="center" indent="1"/>
    </xf>
    <xf numFmtId="0" fontId="2" fillId="0" borderId="2" xfId="1" applyBorder="1" applyAlignment="1">
      <alignment horizontal="left" vertical="center" indent="1"/>
    </xf>
    <xf numFmtId="0" fontId="2" fillId="0" borderId="0" xfId="1" applyAlignment="1">
      <alignment horizontal="left" vertical="center" wrapText="1" indent="1"/>
    </xf>
    <xf numFmtId="0" fontId="2" fillId="0" borderId="0" xfId="1" applyAlignment="1">
      <alignment horizontal="left" vertical="center" indent="1"/>
    </xf>
    <xf numFmtId="0" fontId="5" fillId="0" borderId="12" xfId="1" applyFont="1" applyBorder="1" applyAlignment="1">
      <alignment horizontal="center"/>
    </xf>
    <xf numFmtId="0" fontId="24" fillId="0" borderId="7" xfId="1" applyFont="1" applyBorder="1" applyAlignment="1">
      <alignment horizontal="center"/>
    </xf>
    <xf numFmtId="0" fontId="24" fillId="0" borderId="20" xfId="1" applyFont="1" applyBorder="1" applyAlignment="1">
      <alignment horizontal="center"/>
    </xf>
    <xf numFmtId="0" fontId="24" fillId="0" borderId="9" xfId="1" applyFont="1" applyBorder="1" applyAlignment="1">
      <alignment horizontal="center"/>
    </xf>
    <xf numFmtId="0" fontId="24" fillId="0" borderId="10" xfId="1" applyFont="1" applyBorder="1" applyAlignment="1">
      <alignment horizontal="right"/>
    </xf>
    <xf numFmtId="0" fontId="26" fillId="10" borderId="40" xfId="1" applyFont="1" applyFill="1" applyBorder="1"/>
    <xf numFmtId="2" fontId="5" fillId="0" borderId="24" xfId="1" applyNumberFormat="1" applyFont="1" applyBorder="1" applyAlignment="1">
      <alignment horizontal="left" indent="13"/>
    </xf>
    <xf numFmtId="0" fontId="26" fillId="10" borderId="3" xfId="1" applyFont="1" applyFill="1" applyBorder="1" applyAlignment="1">
      <alignment horizontal="left" indent="30"/>
    </xf>
    <xf numFmtId="0" fontId="21" fillId="0" borderId="13" xfId="1" applyFont="1" applyBorder="1" applyAlignment="1">
      <alignment horizontal="left" indent="2"/>
    </xf>
    <xf numFmtId="0" fontId="2" fillId="0" borderId="40" xfId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2" borderId="8" xfId="1" applyFill="1" applyBorder="1" applyAlignment="1" applyProtection="1">
      <alignment horizontal="center"/>
      <protection locked="0"/>
    </xf>
    <xf numFmtId="0" fontId="2" fillId="2" borderId="32" xfId="1" applyFill="1" applyBorder="1" applyAlignment="1" applyProtection="1">
      <alignment horizontal="center"/>
      <protection locked="0"/>
    </xf>
    <xf numFmtId="0" fontId="3" fillId="0" borderId="2" xfId="1" applyFont="1" applyBorder="1" applyAlignment="1">
      <alignment horizontal="left" indent="1"/>
    </xf>
    <xf numFmtId="0" fontId="5" fillId="0" borderId="0" xfId="1" applyFont="1" applyAlignment="1">
      <alignment horizontal="right"/>
    </xf>
    <xf numFmtId="165" fontId="2" fillId="2" borderId="8" xfId="1" applyNumberFormat="1" applyFill="1" applyBorder="1" applyAlignment="1" applyProtection="1">
      <alignment horizontal="center"/>
      <protection locked="0"/>
    </xf>
    <xf numFmtId="165" fontId="2" fillId="2" borderId="35" xfId="1" applyNumberFormat="1" applyFill="1" applyBorder="1" applyAlignment="1" applyProtection="1">
      <alignment horizontal="center"/>
      <protection locked="0"/>
    </xf>
    <xf numFmtId="165" fontId="2" fillId="2" borderId="38" xfId="1" applyNumberFormat="1" applyFill="1" applyBorder="1" applyAlignment="1" applyProtection="1">
      <alignment horizontal="center"/>
      <protection locked="0"/>
    </xf>
    <xf numFmtId="165" fontId="2" fillId="2" borderId="9" xfId="1" applyNumberFormat="1" applyFill="1" applyBorder="1" applyAlignment="1" applyProtection="1">
      <alignment horizontal="center"/>
      <protection locked="0"/>
    </xf>
    <xf numFmtId="165" fontId="2" fillId="2" borderId="10" xfId="1" applyNumberFormat="1" applyFill="1" applyBorder="1" applyAlignment="1" applyProtection="1">
      <alignment horizontal="center"/>
      <protection locked="0"/>
    </xf>
    <xf numFmtId="165" fontId="2" fillId="2" borderId="32" xfId="1" applyNumberFormat="1" applyFill="1" applyBorder="1" applyAlignment="1" applyProtection="1">
      <alignment horizontal="center"/>
      <protection locked="0"/>
    </xf>
    <xf numFmtId="165" fontId="2" fillId="0" borderId="12" xfId="1" applyNumberFormat="1" applyBorder="1" applyAlignment="1">
      <alignment horizontal="center"/>
    </xf>
    <xf numFmtId="165" fontId="2" fillId="0" borderId="4" xfId="1" applyNumberFormat="1" applyBorder="1" applyAlignment="1">
      <alignment horizontal="center"/>
    </xf>
    <xf numFmtId="0" fontId="26" fillId="10" borderId="22" xfId="1" applyFont="1" applyFill="1" applyBorder="1" applyAlignment="1" applyProtection="1">
      <alignment horizontal="center"/>
      <protection locked="0"/>
    </xf>
    <xf numFmtId="165" fontId="26" fillId="10" borderId="22" xfId="1" applyNumberFormat="1" applyFont="1" applyFill="1" applyBorder="1" applyAlignment="1" applyProtection="1">
      <alignment horizontal="center"/>
      <protection locked="0"/>
    </xf>
    <xf numFmtId="1" fontId="26" fillId="10" borderId="22" xfId="1" applyNumberFormat="1" applyFont="1" applyFill="1" applyBorder="1" applyAlignment="1" applyProtection="1">
      <alignment horizontal="center"/>
      <protection locked="0"/>
    </xf>
    <xf numFmtId="1" fontId="2" fillId="0" borderId="40" xfId="1" applyNumberFormat="1" applyBorder="1" applyAlignment="1">
      <alignment horizontal="center"/>
    </xf>
    <xf numFmtId="1" fontId="26" fillId="10" borderId="24" xfId="1" applyNumberFormat="1" applyFont="1" applyFill="1" applyBorder="1" applyAlignment="1" applyProtection="1">
      <alignment horizontal="center"/>
      <protection locked="0"/>
    </xf>
    <xf numFmtId="165" fontId="26" fillId="10" borderId="24" xfId="1" applyNumberFormat="1" applyFont="1" applyFill="1" applyBorder="1" applyAlignment="1" applyProtection="1">
      <alignment horizontal="center"/>
      <protection locked="0"/>
    </xf>
    <xf numFmtId="165" fontId="2" fillId="2" borderId="20" xfId="1" applyNumberFormat="1" applyFill="1" applyBorder="1" applyAlignment="1" applyProtection="1">
      <alignment horizontal="center"/>
      <protection locked="0"/>
    </xf>
    <xf numFmtId="165" fontId="2" fillId="0" borderId="6" xfId="1" applyNumberFormat="1" applyBorder="1" applyAlignment="1">
      <alignment horizontal="center"/>
    </xf>
    <xf numFmtId="1" fontId="2" fillId="2" borderId="10" xfId="1" applyNumberFormat="1" applyFill="1" applyBorder="1" applyAlignment="1" applyProtection="1">
      <alignment horizontal="center"/>
      <protection locked="0"/>
    </xf>
    <xf numFmtId="1" fontId="2" fillId="2" borderId="35" xfId="1" applyNumberFormat="1" applyFill="1" applyBorder="1" applyAlignment="1" applyProtection="1">
      <alignment horizontal="center"/>
      <protection locked="0"/>
    </xf>
    <xf numFmtId="1" fontId="2" fillId="0" borderId="11" xfId="1" applyNumberForma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3" fillId="0" borderId="0" xfId="1" applyFont="1" applyAlignment="1">
      <alignment horizontal="right" indent="1"/>
    </xf>
    <xf numFmtId="0" fontId="2" fillId="0" borderId="13" xfId="1" quotePrefix="1" applyBorder="1" applyAlignment="1">
      <alignment horizontal="left" indent="2"/>
    </xf>
    <xf numFmtId="0" fontId="2" fillId="0" borderId="5" xfId="1" applyBorder="1" applyAlignment="1">
      <alignment horizontal="center"/>
    </xf>
    <xf numFmtId="0" fontId="13" fillId="11" borderId="14" xfId="1" applyFont="1" applyFill="1" applyBorder="1" applyAlignment="1">
      <alignment horizontal="left" vertical="center" indent="1"/>
    </xf>
    <xf numFmtId="0" fontId="13" fillId="11" borderId="14" xfId="1" applyFont="1" applyFill="1" applyBorder="1" applyAlignment="1">
      <alignment horizontal="center" vertical="center"/>
    </xf>
    <xf numFmtId="0" fontId="13" fillId="11" borderId="14" xfId="1" applyFont="1" applyFill="1" applyBorder="1" applyAlignment="1">
      <alignment horizontal="right" vertical="center" indent="1"/>
    </xf>
    <xf numFmtId="0" fontId="2" fillId="0" borderId="5" xfId="1" applyBorder="1" applyAlignment="1">
      <alignment horizontal="left" indent="1"/>
    </xf>
    <xf numFmtId="0" fontId="2" fillId="0" borderId="2" xfId="1" applyBorder="1" applyAlignment="1">
      <alignment horizontal="center"/>
    </xf>
    <xf numFmtId="0" fontId="18" fillId="0" borderId="0" xfId="1" applyFont="1" applyAlignment="1">
      <alignment horizontal="center"/>
    </xf>
    <xf numFmtId="0" fontId="16" fillId="0" borderId="0" xfId="1" applyFont="1" applyAlignment="1">
      <alignment horizontal="left"/>
    </xf>
    <xf numFmtId="0" fontId="2" fillId="0" borderId="0" xfId="1" applyAlignment="1">
      <alignment horizontal="left" indent="3"/>
    </xf>
    <xf numFmtId="165" fontId="2" fillId="0" borderId="5" xfId="1" applyNumberFormat="1" applyBorder="1" applyAlignment="1">
      <alignment horizontal="center"/>
    </xf>
    <xf numFmtId="165" fontId="2" fillId="0" borderId="0" xfId="1" applyNumberFormat="1" applyAlignment="1">
      <alignment horizontal="center"/>
    </xf>
    <xf numFmtId="0" fontId="3" fillId="0" borderId="3" xfId="1" applyFont="1" applyBorder="1" applyAlignment="1">
      <alignment horizontal="center"/>
    </xf>
    <xf numFmtId="0" fontId="2" fillId="2" borderId="2" xfId="1" applyFill="1" applyBorder="1" applyAlignment="1" applyProtection="1">
      <alignment horizontal="left" indent="1"/>
      <protection locked="0"/>
    </xf>
    <xf numFmtId="49" fontId="2" fillId="2" borderId="3" xfId="1" applyNumberFormat="1" applyFill="1" applyBorder="1" applyAlignment="1" applyProtection="1">
      <alignment horizontal="left" indent="1"/>
      <protection locked="0"/>
    </xf>
    <xf numFmtId="0" fontId="2" fillId="0" borderId="39" xfId="1" applyBorder="1" applyAlignment="1">
      <alignment horizontal="left" vertical="center" wrapText="1" indent="1"/>
    </xf>
    <xf numFmtId="0" fontId="2" fillId="0" borderId="0" xfId="1" applyAlignment="1">
      <alignment horizontal="left" vertical="center" wrapText="1" indent="1"/>
    </xf>
    <xf numFmtId="0" fontId="3" fillId="0" borderId="0" xfId="1" applyFont="1" applyAlignment="1">
      <alignment horizontal="right" wrapText="1" indent="1"/>
    </xf>
    <xf numFmtId="49" fontId="2" fillId="2" borderId="2" xfId="1" applyNumberFormat="1" applyFill="1" applyBorder="1" applyAlignment="1" applyProtection="1">
      <alignment horizontal="left" indent="1"/>
      <protection locked="0"/>
    </xf>
    <xf numFmtId="0" fontId="2" fillId="0" borderId="5" xfId="1" applyBorder="1" applyAlignment="1">
      <alignment horizontal="left" indent="1"/>
    </xf>
    <xf numFmtId="0" fontId="23" fillId="0" borderId="0" xfId="1" applyFont="1" applyAlignment="1">
      <alignment horizontal="right" vertical="center"/>
    </xf>
    <xf numFmtId="0" fontId="3" fillId="0" borderId="24" xfId="1" applyFont="1" applyBorder="1" applyAlignment="1">
      <alignment horizontal="center"/>
    </xf>
    <xf numFmtId="0" fontId="3" fillId="0" borderId="5" xfId="1" applyFont="1" applyBorder="1" applyAlignment="1">
      <alignment horizontal="left" indent="1"/>
    </xf>
    <xf numFmtId="0" fontId="23" fillId="0" borderId="0" xfId="1" applyFont="1" applyAlignment="1">
      <alignment horizontal="left" vertical="center"/>
    </xf>
    <xf numFmtId="0" fontId="2" fillId="2" borderId="2" xfId="1" applyFill="1" applyBorder="1" applyAlignment="1" applyProtection="1">
      <alignment horizontal="center"/>
      <protection locked="0"/>
    </xf>
    <xf numFmtId="0" fontId="3" fillId="5" borderId="0" xfId="1" applyFont="1" applyFill="1" applyAlignment="1" applyProtection="1">
      <alignment horizontal="left"/>
      <protection hidden="1"/>
    </xf>
    <xf numFmtId="0" fontId="3" fillId="5" borderId="0" xfId="1" applyFont="1" applyFill="1" applyAlignment="1" applyProtection="1">
      <alignment horizontal="left" wrapText="1"/>
      <protection hidden="1"/>
    </xf>
    <xf numFmtId="0" fontId="2" fillId="0" borderId="15" xfId="1" applyBorder="1" applyAlignment="1">
      <alignment horizontal="left" vertical="center" indent="1"/>
    </xf>
    <xf numFmtId="0" fontId="2" fillId="0" borderId="5" xfId="1" applyBorder="1" applyAlignment="1">
      <alignment horizontal="left" vertical="center" indent="1"/>
    </xf>
    <xf numFmtId="0" fontId="2" fillId="0" borderId="17" xfId="1" applyBorder="1" applyAlignment="1">
      <alignment horizontal="left" vertical="center" indent="1"/>
    </xf>
    <xf numFmtId="0" fontId="2" fillId="0" borderId="2" xfId="1" applyBorder="1" applyAlignment="1">
      <alignment horizontal="left" vertical="center" indent="1"/>
    </xf>
    <xf numFmtId="0" fontId="5" fillId="0" borderId="5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33" xfId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26" fillId="10" borderId="5" xfId="1" applyFont="1" applyFill="1" applyBorder="1" applyAlignment="1">
      <alignment horizontal="center"/>
    </xf>
    <xf numFmtId="0" fontId="26" fillId="10" borderId="16" xfId="1" applyFont="1" applyFill="1" applyBorder="1" applyAlignment="1">
      <alignment horizontal="center"/>
    </xf>
    <xf numFmtId="0" fontId="26" fillId="10" borderId="3" xfId="1" applyFont="1" applyFill="1" applyBorder="1" applyAlignment="1">
      <alignment horizontal="center"/>
    </xf>
    <xf numFmtId="0" fontId="26" fillId="10" borderId="24" xfId="1" applyFont="1" applyFill="1" applyBorder="1" applyAlignment="1">
      <alignment horizontal="center"/>
    </xf>
    <xf numFmtId="0" fontId="5" fillId="0" borderId="5" xfId="1" applyFont="1" applyBorder="1" applyAlignment="1">
      <alignment horizontal="left" vertical="center" indent="1"/>
    </xf>
    <xf numFmtId="0" fontId="5" fillId="0" borderId="33" xfId="1" applyFont="1" applyBorder="1" applyAlignment="1">
      <alignment horizontal="left" vertical="center" indent="1"/>
    </xf>
    <xf numFmtId="0" fontId="5" fillId="0" borderId="2" xfId="1" applyFont="1" applyBorder="1" applyAlignment="1">
      <alignment horizontal="left" vertical="center" indent="1"/>
    </xf>
    <xf numFmtId="0" fontId="5" fillId="0" borderId="34" xfId="1" applyFont="1" applyBorder="1" applyAlignment="1">
      <alignment horizontal="left" vertical="center" indent="1"/>
    </xf>
    <xf numFmtId="0" fontId="3" fillId="5" borderId="5" xfId="1" applyFont="1" applyFill="1" applyBorder="1" applyAlignment="1" applyProtection="1">
      <alignment horizontal="right" indent="2"/>
      <protection hidden="1"/>
    </xf>
    <xf numFmtId="0" fontId="3" fillId="0" borderId="0" xfId="1" applyFont="1" applyAlignment="1">
      <alignment horizontal="left" indent="1"/>
    </xf>
    <xf numFmtId="0" fontId="5" fillId="0" borderId="0" xfId="1" applyFont="1" applyAlignment="1">
      <alignment horizontal="left" vertical="center" indent="1"/>
    </xf>
    <xf numFmtId="0" fontId="5" fillId="0" borderId="0" xfId="1" applyFont="1" applyAlignment="1">
      <alignment horizontal="left" indent="1"/>
    </xf>
    <xf numFmtId="0" fontId="5" fillId="2" borderId="4" xfId="1" applyFont="1" applyFill="1" applyBorder="1" applyAlignment="1" applyProtection="1">
      <alignment horizontal="left"/>
      <protection locked="0"/>
    </xf>
    <xf numFmtId="0" fontId="5" fillId="2" borderId="28" xfId="1" applyFont="1" applyFill="1" applyBorder="1" applyAlignment="1" applyProtection="1">
      <alignment horizontal="left"/>
      <protection locked="0"/>
    </xf>
    <xf numFmtId="0" fontId="5" fillId="2" borderId="6" xfId="1" applyFont="1" applyFill="1" applyBorder="1" applyAlignment="1" applyProtection="1">
      <alignment horizontal="left"/>
      <protection locked="0"/>
    </xf>
    <xf numFmtId="0" fontId="5" fillId="2" borderId="29" xfId="1" applyFont="1" applyFill="1" applyBorder="1" applyAlignment="1" applyProtection="1">
      <alignment horizontal="left"/>
      <protection locked="0"/>
    </xf>
    <xf numFmtId="0" fontId="5" fillId="0" borderId="0" xfId="1" applyFont="1" applyAlignment="1">
      <alignment horizontal="left" indent="3"/>
    </xf>
    <xf numFmtId="0" fontId="5" fillId="2" borderId="11" xfId="1" applyFont="1" applyFill="1" applyBorder="1" applyAlignment="1" applyProtection="1">
      <alignment horizontal="left"/>
      <protection locked="0"/>
    </xf>
    <xf numFmtId="0" fontId="5" fillId="2" borderId="30" xfId="1" applyFont="1" applyFill="1" applyBorder="1" applyAlignment="1" applyProtection="1">
      <alignment horizontal="left"/>
      <protection locked="0"/>
    </xf>
    <xf numFmtId="0" fontId="3" fillId="0" borderId="0" xfId="1" applyFont="1" applyAlignment="1">
      <alignment horizontal="center"/>
    </xf>
    <xf numFmtId="49" fontId="2" fillId="0" borderId="0" xfId="1" applyNumberFormat="1" applyAlignment="1" applyProtection="1">
      <alignment horizontal="center" vertical="center"/>
      <protection locked="0"/>
    </xf>
    <xf numFmtId="49" fontId="2" fillId="0" borderId="2" xfId="1" applyNumberFormat="1" applyBorder="1" applyAlignment="1" applyProtection="1">
      <alignment horizontal="center" vertical="center"/>
      <protection locked="0"/>
    </xf>
    <xf numFmtId="49" fontId="2" fillId="2" borderId="5" xfId="1" applyNumberFormat="1" applyFill="1" applyBorder="1" applyProtection="1">
      <protection locked="0"/>
    </xf>
    <xf numFmtId="49" fontId="2" fillId="2" borderId="0" xfId="1" applyNumberFormat="1" applyFill="1" applyProtection="1">
      <protection locked="0"/>
    </xf>
    <xf numFmtId="49" fontId="2" fillId="2" borderId="0" xfId="1" quotePrefix="1" applyNumberFormat="1" applyFill="1" applyProtection="1">
      <protection locked="0"/>
    </xf>
    <xf numFmtId="49" fontId="2" fillId="2" borderId="2" xfId="1" quotePrefix="1" applyNumberFormat="1" applyFill="1" applyBorder="1" applyProtection="1">
      <protection locked="0"/>
    </xf>
    <xf numFmtId="0" fontId="2" fillId="0" borderId="39" xfId="1" applyBorder="1" applyAlignment="1">
      <alignment horizontal="left" indent="1"/>
    </xf>
    <xf numFmtId="0" fontId="2" fillId="0" borderId="0" xfId="1" applyAlignment="1">
      <alignment horizontal="left" indent="1"/>
    </xf>
    <xf numFmtId="0" fontId="13" fillId="7" borderId="15" xfId="1" applyFont="1" applyFill="1" applyBorder="1" applyAlignment="1">
      <alignment horizontal="center" vertical="center"/>
    </xf>
    <xf numFmtId="0" fontId="13" fillId="7" borderId="5" xfId="1" applyFont="1" applyFill="1" applyBorder="1" applyAlignment="1">
      <alignment horizontal="center" vertical="center"/>
    </xf>
    <xf numFmtId="0" fontId="13" fillId="7" borderId="16" xfId="1" applyFont="1" applyFill="1" applyBorder="1" applyAlignment="1">
      <alignment horizontal="center" vertical="center"/>
    </xf>
    <xf numFmtId="0" fontId="13" fillId="7" borderId="17" xfId="1" applyFont="1" applyFill="1" applyBorder="1" applyAlignment="1">
      <alignment horizontal="center" vertical="center"/>
    </xf>
    <xf numFmtId="0" fontId="13" fillId="7" borderId="2" xfId="1" applyFont="1" applyFill="1" applyBorder="1" applyAlignment="1">
      <alignment horizontal="center" vertical="center"/>
    </xf>
    <xf numFmtId="0" fontId="13" fillId="7" borderId="18" xfId="1" applyFont="1" applyFill="1" applyBorder="1" applyAlignment="1">
      <alignment horizontal="center" vertical="center"/>
    </xf>
    <xf numFmtId="0" fontId="13" fillId="7" borderId="14" xfId="1" applyFont="1" applyFill="1" applyBorder="1" applyAlignment="1">
      <alignment horizontal="left" vertical="center" indent="1"/>
    </xf>
    <xf numFmtId="49" fontId="2" fillId="0" borderId="23" xfId="1" applyNumberFormat="1" applyBorder="1" applyAlignment="1" applyProtection="1">
      <alignment horizontal="left"/>
      <protection locked="0"/>
    </xf>
    <xf numFmtId="0" fontId="12" fillId="0" borderId="0" xfId="1" quotePrefix="1" applyFont="1" applyAlignment="1">
      <alignment horizontal="center" vertical="center"/>
    </xf>
    <xf numFmtId="0" fontId="14" fillId="2" borderId="2" xfId="1" applyFont="1" applyFill="1" applyBorder="1" applyAlignment="1" applyProtection="1">
      <alignment horizontal="left" indent="1"/>
      <protection locked="0"/>
    </xf>
    <xf numFmtId="0" fontId="2" fillId="2" borderId="3" xfId="1" applyFill="1" applyBorder="1" applyAlignment="1" applyProtection="1">
      <alignment horizontal="left" indent="1"/>
      <protection locked="0"/>
    </xf>
    <xf numFmtId="0" fontId="28" fillId="0" borderId="0" xfId="1" applyFont="1" applyAlignment="1">
      <alignment horizontal="center" vertical="center" wrapText="1"/>
    </xf>
    <xf numFmtId="49" fontId="2" fillId="2" borderId="0" xfId="1" applyNumberFormat="1" applyFill="1" applyAlignment="1" applyProtection="1">
      <alignment horizontal="left" indent="2"/>
      <protection locked="0"/>
    </xf>
    <xf numFmtId="0" fontId="2" fillId="0" borderId="0" xfId="1" applyAlignment="1" applyProtection="1">
      <alignment horizontal="center"/>
      <protection locked="0"/>
    </xf>
    <xf numFmtId="0" fontId="2" fillId="0" borderId="2" xfId="1" applyBorder="1" applyAlignment="1" applyProtection="1">
      <alignment horizontal="center"/>
      <protection locked="0"/>
    </xf>
    <xf numFmtId="49" fontId="2" fillId="2" borderId="2" xfId="1" applyNumberFormat="1" applyFill="1" applyBorder="1" applyAlignment="1" applyProtection="1">
      <alignment horizontal="left" indent="2"/>
      <protection locked="0"/>
    </xf>
    <xf numFmtId="0" fontId="5" fillId="0" borderId="5" xfId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4" xfId="1" applyFont="1" applyBorder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37" xfId="1" applyFont="1" applyBorder="1" applyAlignment="1">
      <alignment horizontal="left" vertical="center"/>
    </xf>
    <xf numFmtId="0" fontId="2" fillId="2" borderId="4" xfId="1" applyFill="1" applyBorder="1" applyAlignment="1" applyProtection="1">
      <alignment horizontal="left" indent="1"/>
      <protection locked="0"/>
    </xf>
    <xf numFmtId="0" fontId="2" fillId="2" borderId="28" xfId="1" applyFill="1" applyBorder="1" applyAlignment="1" applyProtection="1">
      <alignment horizontal="left" indent="1"/>
      <protection locked="0"/>
    </xf>
    <xf numFmtId="0" fontId="2" fillId="2" borderId="6" xfId="1" applyFill="1" applyBorder="1" applyAlignment="1" applyProtection="1">
      <alignment horizontal="left" indent="1"/>
      <protection locked="0"/>
    </xf>
    <xf numFmtId="0" fontId="2" fillId="2" borderId="29" xfId="1" applyFill="1" applyBorder="1" applyAlignment="1" applyProtection="1">
      <alignment horizontal="left" indent="1"/>
      <protection locked="0"/>
    </xf>
    <xf numFmtId="0" fontId="2" fillId="2" borderId="11" xfId="1" applyFill="1" applyBorder="1" applyAlignment="1" applyProtection="1">
      <alignment horizontal="left" indent="1"/>
      <protection locked="0"/>
    </xf>
    <xf numFmtId="0" fontId="2" fillId="2" borderId="30" xfId="1" applyFill="1" applyBorder="1" applyAlignment="1" applyProtection="1">
      <alignment horizontal="left" indent="1"/>
      <protection locked="0"/>
    </xf>
    <xf numFmtId="49" fontId="2" fillId="2" borderId="0" xfId="1" applyNumberFormat="1" applyFill="1" applyAlignment="1" applyProtection="1">
      <alignment horizontal="left" indent="1"/>
      <protection locked="0"/>
    </xf>
    <xf numFmtId="0" fontId="2" fillId="0" borderId="13" xfId="1" applyBorder="1" applyAlignment="1">
      <alignment horizontal="left" vertical="center" indent="1"/>
    </xf>
    <xf numFmtId="0" fontId="2" fillId="0" borderId="0" xfId="1" applyAlignment="1">
      <alignment horizontal="left" vertical="center" indent="1"/>
    </xf>
    <xf numFmtId="0" fontId="3" fillId="0" borderId="2" xfId="1" applyFont="1" applyBorder="1" applyAlignment="1">
      <alignment horizontal="left" indent="1"/>
    </xf>
    <xf numFmtId="0" fontId="11" fillId="0" borderId="0" xfId="1" applyFont="1" applyAlignment="1">
      <alignment horizontal="center" vertical="center" wrapText="1"/>
    </xf>
    <xf numFmtId="49" fontId="2" fillId="0" borderId="0" xfId="1" applyNumberFormat="1" applyAlignment="1" applyProtection="1">
      <alignment horizontal="left"/>
      <protection locked="0"/>
    </xf>
    <xf numFmtId="49" fontId="2" fillId="2" borderId="12" xfId="1" applyNumberFormat="1" applyFill="1" applyBorder="1" applyAlignment="1" applyProtection="1">
      <alignment horizontal="left" indent="1"/>
      <protection locked="0"/>
    </xf>
    <xf numFmtId="49" fontId="2" fillId="0" borderId="0" xfId="1" applyNumberFormat="1" applyAlignment="1" applyProtection="1">
      <alignment horizontal="center"/>
      <protection locked="0"/>
    </xf>
    <xf numFmtId="49" fontId="2" fillId="0" borderId="2" xfId="1" applyNumberFormat="1" applyBorder="1" applyAlignment="1" applyProtection="1">
      <alignment horizontal="center"/>
      <protection locked="0"/>
    </xf>
    <xf numFmtId="0" fontId="2" fillId="0" borderId="27" xfId="1" applyBorder="1" applyAlignment="1">
      <alignment horizontal="left" vertical="center" indent="1"/>
    </xf>
    <xf numFmtId="0" fontId="2" fillId="0" borderId="12" xfId="1" applyBorder="1" applyAlignment="1">
      <alignment horizontal="left" vertical="center" indent="1"/>
    </xf>
    <xf numFmtId="0" fontId="22" fillId="0" borderId="2" xfId="1" applyFont="1" applyBorder="1" applyAlignment="1">
      <alignment horizontal="left"/>
    </xf>
    <xf numFmtId="0" fontId="2" fillId="0" borderId="0" xfId="1" applyAlignment="1">
      <alignment horizontal="left" vertical="top" wrapText="1" indent="1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  <cellStyle name="Normal 3 4" xfId="5" xr:uid="{00000000-0005-0000-0000-000005000000}"/>
    <cellStyle name="Normal 4" xfId="6" xr:uid="{00000000-0005-0000-0000-000006000000}"/>
  </cellStyles>
  <dxfs count="69"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 patternType="solid">
          <bgColor theme="0" tint="-4.9989318521683403E-2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 patternType="solid">
          <bgColor theme="0" tint="-4.9989318521683403E-2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 patternType="solid">
          <bgColor theme="0" tint="-4.9989318521683403E-2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 patternType="solid"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lor rgb="FF0088B8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0088B8"/>
      </font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 patternType="solid">
          <bgColor theme="0" tint="-4.9989318521683403E-2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 patternType="solid">
          <bgColor theme="0" tint="-4.9989318521683403E-2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 patternType="solid">
          <bgColor theme="0" tint="-4.9989318521683403E-2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 patternType="solid">
          <bgColor theme="0" tint="-4.9989318521683403E-2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 patternType="solid">
          <bgColor theme="0" tint="-4.9989318521683403E-2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 patternType="solid">
          <bgColor theme="0" tint="-4.9989318521683403E-2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 patternType="solid"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lor rgb="FF0088B8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0088B8"/>
      </font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theme="0" tint="-4.9989318521683403E-2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theme="0" tint="-4.9989318521683403E-2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theme="0" tint="-4.9989318521683403E-2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theme="0" tint="-4.9989318521683403E-2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 patternType="solid"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lor rgb="FF0088B8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0088B8"/>
      </font>
    </dxf>
  </dxfs>
  <tableStyles count="0" defaultTableStyle="TableStyleMedium2" defaultPivotStyle="PivotStyleLight16"/>
  <colors>
    <mruColors>
      <color rgb="FFB2DE82"/>
      <color rgb="FF00C1EE"/>
      <color rgb="FF85E8FF"/>
      <color rgb="FF65E2FF"/>
      <color rgb="FF00CCFF"/>
      <color rgb="FF7DDDFF"/>
      <color rgb="FF25C6FF"/>
      <color rgb="FF47CFFF"/>
      <color rgb="FF0088B8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Z12"/>
</file>

<file path=xl/ctrlProps/ctrlProp10.xml><?xml version="1.0" encoding="utf-8"?>
<formControlPr xmlns="http://schemas.microsoft.com/office/spreadsheetml/2009/9/main" objectType="CheckBox" fmlaLink="Z35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$Z$14" lockText="1"/>
</file>

<file path=xl/ctrlProps/ctrlProp15.xml><?xml version="1.0" encoding="utf-8"?>
<formControlPr xmlns="http://schemas.microsoft.com/office/spreadsheetml/2009/9/main" objectType="Radio" lockText="1"/>
</file>

<file path=xl/ctrlProps/ctrlProp16.xml><?xml version="1.0" encoding="utf-8"?>
<formControlPr xmlns="http://schemas.microsoft.com/office/spreadsheetml/2009/9/main" objectType="Radio" lockText="1"/>
</file>

<file path=xl/ctrlProps/ctrlProp17.xml><?xml version="1.0" encoding="utf-8"?>
<formControlPr xmlns="http://schemas.microsoft.com/office/spreadsheetml/2009/9/main" objectType="Radio" firstButton="1" fmlaLink="$Z$20" lockText="1"/>
</file>

<file path=xl/ctrlProps/ctrlProp18.xml><?xml version="1.0" encoding="utf-8"?>
<formControlPr xmlns="http://schemas.microsoft.com/office/spreadsheetml/2009/9/main" objectType="Radio" lockText="1"/>
</file>

<file path=xl/ctrlProps/ctrlProp19.xml><?xml version="1.0" encoding="utf-8"?>
<formControlPr xmlns="http://schemas.microsoft.com/office/spreadsheetml/2009/9/main" objectType="Radio" lockText="1"/>
</file>

<file path=xl/ctrlProps/ctrlProp2.xml><?xml version="1.0" encoding="utf-8"?>
<formControlPr xmlns="http://schemas.microsoft.com/office/spreadsheetml/2009/9/main" objectType="CheckBox" fmlaLink="Z18"/>
</file>

<file path=xl/ctrlProps/ctrlProp20.xml><?xml version="1.0" encoding="utf-8"?>
<formControlPr xmlns="http://schemas.microsoft.com/office/spreadsheetml/2009/9/main" objectType="Radio" firstButton="1" fmlaLink="$Z$32" lockText="1"/>
</file>

<file path=xl/ctrlProps/ctrlProp21.xml><?xml version="1.0" encoding="utf-8"?>
<formControlPr xmlns="http://schemas.microsoft.com/office/spreadsheetml/2009/9/main" objectType="Radio" lockText="1"/>
</file>

<file path=xl/ctrlProps/ctrlProp22.xml><?xml version="1.0" encoding="utf-8"?>
<formControlPr xmlns="http://schemas.microsoft.com/office/spreadsheetml/2009/9/main" objectType="Radio" lockText="1"/>
</file>

<file path=xl/ctrlProps/ctrlProp23.xml><?xml version="1.0" encoding="utf-8"?>
<formControlPr xmlns="http://schemas.microsoft.com/office/spreadsheetml/2009/9/main" objectType="Radio" firstButton="1" fmlaLink="$Z$38"/>
</file>

<file path=xl/ctrlProps/ctrlProp24.xml><?xml version="1.0" encoding="utf-8"?>
<formControlPr xmlns="http://schemas.microsoft.com/office/spreadsheetml/2009/9/main" objectType="Radio"/>
</file>

<file path=xl/ctrlProps/ctrlProp25.xml><?xml version="1.0" encoding="utf-8"?>
<formControlPr xmlns="http://schemas.microsoft.com/office/spreadsheetml/2009/9/main" objectType="Radio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Radio" firstButton="1" fmlaLink="$Z$26"/>
</file>

<file path=xl/ctrlProps/ctrlProp28.xml><?xml version="1.0" encoding="utf-8"?>
<formControlPr xmlns="http://schemas.microsoft.com/office/spreadsheetml/2009/9/main" objectType="Radio"/>
</file>

<file path=xl/ctrlProps/ctrlProp29.xml><?xml version="1.0" encoding="utf-8"?>
<formControlPr xmlns="http://schemas.microsoft.com/office/spreadsheetml/2009/9/main" objectType="Radio"/>
</file>

<file path=xl/ctrlProps/ctrlProp3.xml><?xml version="1.0" encoding="utf-8"?>
<formControlPr xmlns="http://schemas.microsoft.com/office/spreadsheetml/2009/9/main" objectType="CheckBox" fmlaLink="Z24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CheckBox" fmlaLink="Z12"/>
</file>

<file path=xl/ctrlProps/ctrlProp32.xml><?xml version="1.0" encoding="utf-8"?>
<formControlPr xmlns="http://schemas.microsoft.com/office/spreadsheetml/2009/9/main" objectType="CheckBox" fmlaLink="Z18"/>
</file>

<file path=xl/ctrlProps/ctrlProp33.xml><?xml version="1.0" encoding="utf-8"?>
<formControlPr xmlns="http://schemas.microsoft.com/office/spreadsheetml/2009/9/main" objectType="CheckBox" fmlaLink="Z24"/>
</file>

<file path=xl/ctrlProps/ctrlProp34.xml><?xml version="1.0" encoding="utf-8"?>
<formControlPr xmlns="http://schemas.microsoft.com/office/spreadsheetml/2009/9/main" objectType="CheckBox" fmlaLink="Z30"/>
</file>

<file path=xl/ctrlProps/ctrlProp35.xml><?xml version="1.0" encoding="utf-8"?>
<formControlPr xmlns="http://schemas.microsoft.com/office/spreadsheetml/2009/9/main" objectType="CheckBox" fmlaLink="Z36"/>
</file>

<file path=xl/ctrlProps/ctrlProp36.xml><?xml version="1.0" encoding="utf-8"?>
<formControlPr xmlns="http://schemas.microsoft.com/office/spreadsheetml/2009/9/main" objectType="CheckBox" fmlaLink="Z11"/>
</file>

<file path=xl/ctrlProps/ctrlProp37.xml><?xml version="1.0" encoding="utf-8"?>
<formControlPr xmlns="http://schemas.microsoft.com/office/spreadsheetml/2009/9/main" objectType="CheckBox" fmlaLink="Z17"/>
</file>

<file path=xl/ctrlProps/ctrlProp38.xml><?xml version="1.0" encoding="utf-8"?>
<formControlPr xmlns="http://schemas.microsoft.com/office/spreadsheetml/2009/9/main" objectType="CheckBox" fmlaLink="Z23"/>
</file>

<file path=xl/ctrlProps/ctrlProp39.xml><?xml version="1.0" encoding="utf-8"?>
<formControlPr xmlns="http://schemas.microsoft.com/office/spreadsheetml/2009/9/main" objectType="CheckBox" fmlaLink="Z29"/>
</file>

<file path=xl/ctrlProps/ctrlProp4.xml><?xml version="1.0" encoding="utf-8"?>
<formControlPr xmlns="http://schemas.microsoft.com/office/spreadsheetml/2009/9/main" objectType="CheckBox" fmlaLink="Z30"/>
</file>

<file path=xl/ctrlProps/ctrlProp40.xml><?xml version="1.0" encoding="utf-8"?>
<formControlPr xmlns="http://schemas.microsoft.com/office/spreadsheetml/2009/9/main" objectType="CheckBox" fmlaLink="Z35"/>
</file>

<file path=xl/ctrlProps/ctrlProp41.xml><?xml version="1.0" encoding="utf-8"?>
<formControlPr xmlns="http://schemas.microsoft.com/office/spreadsheetml/2009/9/main" objectType="CheckBox" fmlaLink="Z48"/>
</file>

<file path=xl/ctrlProps/ctrlProp42.xml><?xml version="1.0" encoding="utf-8"?>
<formControlPr xmlns="http://schemas.microsoft.com/office/spreadsheetml/2009/9/main" objectType="CheckBox" fmlaLink="Z47"/>
</file>

<file path=xl/ctrlProps/ctrlProp43.xml><?xml version="1.0" encoding="utf-8"?>
<formControlPr xmlns="http://schemas.microsoft.com/office/spreadsheetml/2009/9/main" objectType="CheckBox" fmlaLink="Z42"/>
</file>

<file path=xl/ctrlProps/ctrlProp44.xml><?xml version="1.0" encoding="utf-8"?>
<formControlPr xmlns="http://schemas.microsoft.com/office/spreadsheetml/2009/9/main" objectType="CheckBox" fmlaLink="Z41"/>
</file>

<file path=xl/ctrlProps/ctrlProp45.xml><?xml version="1.0" encoding="utf-8"?>
<formControlPr xmlns="http://schemas.microsoft.com/office/spreadsheetml/2009/9/main" objectType="Radio" firstButton="1" fmlaLink="$Z$14" lockText="1"/>
</file>

<file path=xl/ctrlProps/ctrlProp46.xml><?xml version="1.0" encoding="utf-8"?>
<formControlPr xmlns="http://schemas.microsoft.com/office/spreadsheetml/2009/9/main" objectType="Radio" lockText="1"/>
</file>

<file path=xl/ctrlProps/ctrlProp47.xml><?xml version="1.0" encoding="utf-8"?>
<formControlPr xmlns="http://schemas.microsoft.com/office/spreadsheetml/2009/9/main" objectType="Radio" lockText="1"/>
</file>

<file path=xl/ctrlProps/ctrlProp48.xml><?xml version="1.0" encoding="utf-8"?>
<formControlPr xmlns="http://schemas.microsoft.com/office/spreadsheetml/2009/9/main" objectType="Radio" firstButton="1" fmlaLink="$Z$20" lockText="1"/>
</file>

<file path=xl/ctrlProps/ctrlProp49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CheckBox" fmlaLink="Z36"/>
</file>

<file path=xl/ctrlProps/ctrlProp50.xml><?xml version="1.0" encoding="utf-8"?>
<formControlPr xmlns="http://schemas.microsoft.com/office/spreadsheetml/2009/9/main" objectType="Radio" lockText="1"/>
</file>

<file path=xl/ctrlProps/ctrlProp51.xml><?xml version="1.0" encoding="utf-8"?>
<formControlPr xmlns="http://schemas.microsoft.com/office/spreadsheetml/2009/9/main" objectType="Radio" firstButton="1" fmlaLink="$Z$26" lockText="1"/>
</file>

<file path=xl/ctrlProps/ctrlProp52.xml><?xml version="1.0" encoding="utf-8"?>
<formControlPr xmlns="http://schemas.microsoft.com/office/spreadsheetml/2009/9/main" objectType="Radio" lockText="1"/>
</file>

<file path=xl/ctrlProps/ctrlProp53.xml><?xml version="1.0" encoding="utf-8"?>
<formControlPr xmlns="http://schemas.microsoft.com/office/spreadsheetml/2009/9/main" objectType="Radio" lockText="1"/>
</file>

<file path=xl/ctrlProps/ctrlProp54.xml><?xml version="1.0" encoding="utf-8"?>
<formControlPr xmlns="http://schemas.microsoft.com/office/spreadsheetml/2009/9/main" objectType="Radio" firstButton="1" fmlaLink="$Z$32" lockText="1"/>
</file>

<file path=xl/ctrlProps/ctrlProp55.xml><?xml version="1.0" encoding="utf-8"?>
<formControlPr xmlns="http://schemas.microsoft.com/office/spreadsheetml/2009/9/main" objectType="Radio" lockText="1"/>
</file>

<file path=xl/ctrlProps/ctrlProp56.xml><?xml version="1.0" encoding="utf-8"?>
<formControlPr xmlns="http://schemas.microsoft.com/office/spreadsheetml/2009/9/main" objectType="Radio" lockText="1"/>
</file>

<file path=xl/ctrlProps/ctrlProp57.xml><?xml version="1.0" encoding="utf-8"?>
<formControlPr xmlns="http://schemas.microsoft.com/office/spreadsheetml/2009/9/main" objectType="Radio" firstButton="1" fmlaLink="$Z$38" lockText="1"/>
</file>

<file path=xl/ctrlProps/ctrlProp58.xml><?xml version="1.0" encoding="utf-8"?>
<formControlPr xmlns="http://schemas.microsoft.com/office/spreadsheetml/2009/9/main" objectType="Radio" lockText="1"/>
</file>

<file path=xl/ctrlProps/ctrlProp59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CheckBox" fmlaLink="Z11"/>
</file>

<file path=xl/ctrlProps/ctrlProp60.xml><?xml version="1.0" encoding="utf-8"?>
<formControlPr xmlns="http://schemas.microsoft.com/office/spreadsheetml/2009/9/main" objectType="Radio" firstButton="1" fmlaLink="$Z44" lockText="1"/>
</file>

<file path=xl/ctrlProps/ctrlProp61.xml><?xml version="1.0" encoding="utf-8"?>
<formControlPr xmlns="http://schemas.microsoft.com/office/spreadsheetml/2009/9/main" objectType="Radio" lockText="1"/>
</file>

<file path=xl/ctrlProps/ctrlProp62.xml><?xml version="1.0" encoding="utf-8"?>
<formControlPr xmlns="http://schemas.microsoft.com/office/spreadsheetml/2009/9/main" objectType="Radio" lockText="1"/>
</file>

<file path=xl/ctrlProps/ctrlProp63.xml><?xml version="1.0" encoding="utf-8"?>
<formControlPr xmlns="http://schemas.microsoft.com/office/spreadsheetml/2009/9/main" objectType="Radio" firstButton="1" fmlaLink="$Z$50" lockText="1"/>
</file>

<file path=xl/ctrlProps/ctrlProp64.xml><?xml version="1.0" encoding="utf-8"?>
<formControlPr xmlns="http://schemas.microsoft.com/office/spreadsheetml/2009/9/main" objectType="Radio" lockText="1"/>
</file>

<file path=xl/ctrlProps/ctrlProp65.xml><?xml version="1.0" encoding="utf-8"?>
<formControlPr xmlns="http://schemas.microsoft.com/office/spreadsheetml/2009/9/main" objectType="Radio" lockText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CheckBox" fmlaLink="Z17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CheckBox" fmlaLink="Z12"/>
</file>

<file path=xl/ctrlProps/ctrlProp74.xml><?xml version="1.0" encoding="utf-8"?>
<formControlPr xmlns="http://schemas.microsoft.com/office/spreadsheetml/2009/9/main" objectType="CheckBox" fmlaLink="Z18"/>
</file>

<file path=xl/ctrlProps/ctrlProp75.xml><?xml version="1.0" encoding="utf-8"?>
<formControlPr xmlns="http://schemas.microsoft.com/office/spreadsheetml/2009/9/main" objectType="CheckBox" fmlaLink="Z24"/>
</file>

<file path=xl/ctrlProps/ctrlProp76.xml><?xml version="1.0" encoding="utf-8"?>
<formControlPr xmlns="http://schemas.microsoft.com/office/spreadsheetml/2009/9/main" objectType="CheckBox" fmlaLink="Z30"/>
</file>

<file path=xl/ctrlProps/ctrlProp77.xml><?xml version="1.0" encoding="utf-8"?>
<formControlPr xmlns="http://schemas.microsoft.com/office/spreadsheetml/2009/9/main" objectType="CheckBox" fmlaLink="Z30"/>
</file>

<file path=xl/ctrlProps/ctrlProp78.xml><?xml version="1.0" encoding="utf-8"?>
<formControlPr xmlns="http://schemas.microsoft.com/office/spreadsheetml/2009/9/main" objectType="CheckBox" fmlaLink="Z11"/>
</file>

<file path=xl/ctrlProps/ctrlProp79.xml><?xml version="1.0" encoding="utf-8"?>
<formControlPr xmlns="http://schemas.microsoft.com/office/spreadsheetml/2009/9/main" objectType="CheckBox" fmlaLink="Z17"/>
</file>

<file path=xl/ctrlProps/ctrlProp8.xml><?xml version="1.0" encoding="utf-8"?>
<formControlPr xmlns="http://schemas.microsoft.com/office/spreadsheetml/2009/9/main" objectType="CheckBox" fmlaLink="Z23"/>
</file>

<file path=xl/ctrlProps/ctrlProp80.xml><?xml version="1.0" encoding="utf-8"?>
<formControlPr xmlns="http://schemas.microsoft.com/office/spreadsheetml/2009/9/main" objectType="CheckBox" fmlaLink="Z23"/>
</file>

<file path=xl/ctrlProps/ctrlProp81.xml><?xml version="1.0" encoding="utf-8"?>
<formControlPr xmlns="http://schemas.microsoft.com/office/spreadsheetml/2009/9/main" objectType="CheckBox" fmlaLink="Z29"/>
</file>

<file path=xl/ctrlProps/ctrlProp82.xml><?xml version="1.0" encoding="utf-8"?>
<formControlPr xmlns="http://schemas.microsoft.com/office/spreadsheetml/2009/9/main" objectType="CheckBox" fmlaLink="Z29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Radio" firstButton="1" fmlaLink="$Z$14" lockText="1"/>
</file>

<file path=xl/ctrlProps/ctrlProp85.xml><?xml version="1.0" encoding="utf-8"?>
<formControlPr xmlns="http://schemas.microsoft.com/office/spreadsheetml/2009/9/main" objectType="Radio" lockText="1"/>
</file>

<file path=xl/ctrlProps/ctrlProp86.xml><?xml version="1.0" encoding="utf-8"?>
<formControlPr xmlns="http://schemas.microsoft.com/office/spreadsheetml/2009/9/main" objectType="Radio" lockText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Radio" firstButton="1" fmlaLink="$Z20" lockText="1"/>
</file>

<file path=xl/ctrlProps/ctrlProp89.xml><?xml version="1.0" encoding="utf-8"?>
<formControlPr xmlns="http://schemas.microsoft.com/office/spreadsheetml/2009/9/main" objectType="Radio" lockText="1"/>
</file>

<file path=xl/ctrlProps/ctrlProp9.xml><?xml version="1.0" encoding="utf-8"?>
<formControlPr xmlns="http://schemas.microsoft.com/office/spreadsheetml/2009/9/main" objectType="CheckBox" fmlaLink="Z29"/>
</file>

<file path=xl/ctrlProps/ctrlProp90.xml><?xml version="1.0" encoding="utf-8"?>
<formControlPr xmlns="http://schemas.microsoft.com/office/spreadsheetml/2009/9/main" objectType="Radio" lockText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Radio" firstButton="1" fmlaLink="$Z$26" lockText="1"/>
</file>

<file path=xl/ctrlProps/ctrlProp93.xml><?xml version="1.0" encoding="utf-8"?>
<formControlPr xmlns="http://schemas.microsoft.com/office/spreadsheetml/2009/9/main" objectType="Radio" lockText="1"/>
</file>

<file path=xl/ctrlProps/ctrlProp94.xml><?xml version="1.0" encoding="utf-8"?>
<formControlPr xmlns="http://schemas.microsoft.com/office/spreadsheetml/2009/9/main" objectType="Radio" lockText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Radio" firstButton="1" fmlaLink="$Z$32" lockText="1"/>
</file>

<file path=xl/ctrlProps/ctrlProp97.xml><?xml version="1.0" encoding="utf-8"?>
<formControlPr xmlns="http://schemas.microsoft.com/office/spreadsheetml/2009/9/main" objectType="Radio" lockText="1"/>
</file>

<file path=xl/ctrlProps/ctrlProp98.xml><?xml version="1.0" encoding="utf-8"?>
<formControlPr xmlns="http://schemas.microsoft.com/office/spreadsheetml/2009/9/main" objectType="Radio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24</xdr:row>
          <xdr:rowOff>209550</xdr:rowOff>
        </xdr:from>
        <xdr:to>
          <xdr:col>16</xdr:col>
          <xdr:colOff>390525</xdr:colOff>
          <xdr:row>26</xdr:row>
          <xdr:rowOff>9525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26</xdr:row>
          <xdr:rowOff>209550</xdr:rowOff>
        </xdr:from>
        <xdr:to>
          <xdr:col>16</xdr:col>
          <xdr:colOff>390525</xdr:colOff>
          <xdr:row>28</xdr:row>
          <xdr:rowOff>9525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28</xdr:row>
          <xdr:rowOff>209550</xdr:rowOff>
        </xdr:from>
        <xdr:to>
          <xdr:col>16</xdr:col>
          <xdr:colOff>390525</xdr:colOff>
          <xdr:row>30</xdr:row>
          <xdr:rowOff>9525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30</xdr:row>
          <xdr:rowOff>209550</xdr:rowOff>
        </xdr:from>
        <xdr:to>
          <xdr:col>16</xdr:col>
          <xdr:colOff>390525</xdr:colOff>
          <xdr:row>32</xdr:row>
          <xdr:rowOff>9525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32</xdr:row>
          <xdr:rowOff>209550</xdr:rowOff>
        </xdr:from>
        <xdr:to>
          <xdr:col>16</xdr:col>
          <xdr:colOff>390525</xdr:colOff>
          <xdr:row>34</xdr:row>
          <xdr:rowOff>9525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24</xdr:row>
          <xdr:rowOff>209550</xdr:rowOff>
        </xdr:from>
        <xdr:to>
          <xdr:col>15</xdr:col>
          <xdr:colOff>390525</xdr:colOff>
          <xdr:row>26</xdr:row>
          <xdr:rowOff>9525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26</xdr:row>
          <xdr:rowOff>209550</xdr:rowOff>
        </xdr:from>
        <xdr:to>
          <xdr:col>15</xdr:col>
          <xdr:colOff>390525</xdr:colOff>
          <xdr:row>28</xdr:row>
          <xdr:rowOff>9525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28</xdr:row>
          <xdr:rowOff>209550</xdr:rowOff>
        </xdr:from>
        <xdr:to>
          <xdr:col>15</xdr:col>
          <xdr:colOff>390525</xdr:colOff>
          <xdr:row>30</xdr:row>
          <xdr:rowOff>9525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30</xdr:row>
          <xdr:rowOff>209550</xdr:rowOff>
        </xdr:from>
        <xdr:to>
          <xdr:col>15</xdr:col>
          <xdr:colOff>390525</xdr:colOff>
          <xdr:row>32</xdr:row>
          <xdr:rowOff>9525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32</xdr:row>
          <xdr:rowOff>209550</xdr:rowOff>
        </xdr:from>
        <xdr:to>
          <xdr:col>15</xdr:col>
          <xdr:colOff>390525</xdr:colOff>
          <xdr:row>34</xdr:row>
          <xdr:rowOff>9525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16</xdr:col>
      <xdr:colOff>615010</xdr:colOff>
      <xdr:row>22</xdr:row>
      <xdr:rowOff>161565</xdr:rowOff>
    </xdr:from>
    <xdr:to>
      <xdr:col>17</xdr:col>
      <xdr:colOff>19956</xdr:colOff>
      <xdr:row>23</xdr:row>
      <xdr:rowOff>57656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720660" y="3695340"/>
          <a:ext cx="24071" cy="10564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25</xdr:row>
          <xdr:rowOff>0</xdr:rowOff>
        </xdr:from>
        <xdr:to>
          <xdr:col>20</xdr:col>
          <xdr:colOff>0</xdr:colOff>
          <xdr:row>26</xdr:row>
          <xdr:rowOff>0</xdr:rowOff>
        </xdr:to>
        <xdr:sp macro="" textlink="">
          <xdr:nvSpPr>
            <xdr:cNvPr id="8263" name="Group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0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27</xdr:row>
          <xdr:rowOff>0</xdr:rowOff>
        </xdr:from>
        <xdr:to>
          <xdr:col>20</xdr:col>
          <xdr:colOff>0</xdr:colOff>
          <xdr:row>28</xdr:row>
          <xdr:rowOff>0</xdr:rowOff>
        </xdr:to>
        <xdr:sp macro="" textlink="">
          <xdr:nvSpPr>
            <xdr:cNvPr id="8264" name="Group Box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0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31</xdr:row>
          <xdr:rowOff>0</xdr:rowOff>
        </xdr:from>
        <xdr:to>
          <xdr:col>20</xdr:col>
          <xdr:colOff>0</xdr:colOff>
          <xdr:row>32</xdr:row>
          <xdr:rowOff>0</xdr:rowOff>
        </xdr:to>
        <xdr:sp macro="" textlink="">
          <xdr:nvSpPr>
            <xdr:cNvPr id="8266" name="Group Box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0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25</xdr:row>
          <xdr:rowOff>9525</xdr:rowOff>
        </xdr:from>
        <xdr:to>
          <xdr:col>19</xdr:col>
          <xdr:colOff>333375</xdr:colOff>
          <xdr:row>26</xdr:row>
          <xdr:rowOff>0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7810500" y="5505450"/>
              <a:ext cx="1009650" cy="200025"/>
              <a:chOff x="7810500" y="5505450"/>
              <a:chExt cx="1009650" cy="200025"/>
            </a:xfrm>
          </xdr:grpSpPr>
          <xdr:sp macro="" textlink="">
            <xdr:nvSpPr>
              <xdr:cNvPr id="8269" name="Option Button 77" hidden="1">
                <a:extLst>
                  <a:ext uri="{63B3BB69-23CF-44E3-9099-C40C66FF867C}">
                    <a14:compatExt spid="_x0000_s8269"/>
                  </a:ext>
                  <a:ext uri="{FF2B5EF4-FFF2-40B4-BE49-F238E27FC236}">
                    <a16:creationId xmlns:a16="http://schemas.microsoft.com/office/drawing/2014/main" id="{00000000-0008-0000-0000-00004D200000}"/>
                  </a:ext>
                </a:extLst>
              </xdr:cNvPr>
              <xdr:cNvSpPr/>
            </xdr:nvSpPr>
            <xdr:spPr bwMode="auto">
              <a:xfrm>
                <a:off x="7810500" y="5505450"/>
                <a:ext cx="24765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271" name="Option Button 79" hidden="1">
                <a:extLst>
                  <a:ext uri="{63B3BB69-23CF-44E3-9099-C40C66FF867C}">
                    <a14:compatExt spid="_x0000_s8271"/>
                  </a:ext>
                  <a:ext uri="{FF2B5EF4-FFF2-40B4-BE49-F238E27FC236}">
                    <a16:creationId xmlns:a16="http://schemas.microsoft.com/office/drawing/2014/main" id="{00000000-0008-0000-0000-00004F200000}"/>
                  </a:ext>
                </a:extLst>
              </xdr:cNvPr>
              <xdr:cNvSpPr/>
            </xdr:nvSpPr>
            <xdr:spPr bwMode="auto">
              <a:xfrm>
                <a:off x="8191500" y="5505450"/>
                <a:ext cx="24765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272" name="Option Button 80" hidden="1">
                <a:extLst>
                  <a:ext uri="{63B3BB69-23CF-44E3-9099-C40C66FF867C}">
                    <a14:compatExt spid="_x0000_s8272"/>
                  </a:ext>
                  <a:ext uri="{FF2B5EF4-FFF2-40B4-BE49-F238E27FC236}">
                    <a16:creationId xmlns:a16="http://schemas.microsoft.com/office/drawing/2014/main" id="{00000000-0008-0000-0000-000050200000}"/>
                  </a:ext>
                </a:extLst>
              </xdr:cNvPr>
              <xdr:cNvSpPr/>
            </xdr:nvSpPr>
            <xdr:spPr bwMode="auto">
              <a:xfrm>
                <a:off x="8572500" y="5505450"/>
                <a:ext cx="24765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27</xdr:row>
          <xdr:rowOff>9525</xdr:rowOff>
        </xdr:from>
        <xdr:to>
          <xdr:col>19</xdr:col>
          <xdr:colOff>333375</xdr:colOff>
          <xdr:row>28</xdr:row>
          <xdr:rowOff>0</xdr:rowOff>
        </xdr:to>
        <xdr:grpSp>
          <xdr:nvGrpSpPr>
            <xdr:cNvPr id="4" name="Group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7810500" y="5924550"/>
              <a:ext cx="1009650" cy="200025"/>
              <a:chOff x="7810500" y="5924550"/>
              <a:chExt cx="1009650" cy="200025"/>
            </a:xfrm>
          </xdr:grpSpPr>
          <xdr:sp macro="" textlink="">
            <xdr:nvSpPr>
              <xdr:cNvPr id="8281" name="Option Button 89" hidden="1">
                <a:extLst>
                  <a:ext uri="{63B3BB69-23CF-44E3-9099-C40C66FF867C}">
                    <a14:compatExt spid="_x0000_s8281"/>
                  </a:ext>
                  <a:ext uri="{FF2B5EF4-FFF2-40B4-BE49-F238E27FC236}">
                    <a16:creationId xmlns:a16="http://schemas.microsoft.com/office/drawing/2014/main" id="{00000000-0008-0000-0000-000059200000}"/>
                  </a:ext>
                </a:extLst>
              </xdr:cNvPr>
              <xdr:cNvSpPr/>
            </xdr:nvSpPr>
            <xdr:spPr bwMode="auto">
              <a:xfrm>
                <a:off x="7810500" y="5924550"/>
                <a:ext cx="24765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283" name="Option Button 91" hidden="1">
                <a:extLst>
                  <a:ext uri="{63B3BB69-23CF-44E3-9099-C40C66FF867C}">
                    <a14:compatExt spid="_x0000_s8283"/>
                  </a:ext>
                  <a:ext uri="{FF2B5EF4-FFF2-40B4-BE49-F238E27FC236}">
                    <a16:creationId xmlns:a16="http://schemas.microsoft.com/office/drawing/2014/main" id="{00000000-0008-0000-0000-00005B200000}"/>
                  </a:ext>
                </a:extLst>
              </xdr:cNvPr>
              <xdr:cNvSpPr/>
            </xdr:nvSpPr>
            <xdr:spPr bwMode="auto">
              <a:xfrm>
                <a:off x="8191500" y="5924550"/>
                <a:ext cx="24765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284" name="Option Button 92" hidden="1">
                <a:extLst>
                  <a:ext uri="{63B3BB69-23CF-44E3-9099-C40C66FF867C}">
                    <a14:compatExt spid="_x0000_s8284"/>
                  </a:ext>
                  <a:ext uri="{FF2B5EF4-FFF2-40B4-BE49-F238E27FC236}">
                    <a16:creationId xmlns:a16="http://schemas.microsoft.com/office/drawing/2014/main" id="{00000000-0008-0000-0000-00005C200000}"/>
                  </a:ext>
                </a:extLst>
              </xdr:cNvPr>
              <xdr:cNvSpPr/>
            </xdr:nvSpPr>
            <xdr:spPr bwMode="auto">
              <a:xfrm>
                <a:off x="8572500" y="5924550"/>
                <a:ext cx="24765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31</xdr:row>
          <xdr:rowOff>9525</xdr:rowOff>
        </xdr:from>
        <xdr:to>
          <xdr:col>19</xdr:col>
          <xdr:colOff>333375</xdr:colOff>
          <xdr:row>32</xdr:row>
          <xdr:rowOff>0</xdr:rowOff>
        </xdr:to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pSpPr/>
          </xdr:nvGrpSpPr>
          <xdr:grpSpPr>
            <a:xfrm>
              <a:off x="7810500" y="6762750"/>
              <a:ext cx="1009650" cy="200025"/>
              <a:chOff x="7810500" y="6762750"/>
              <a:chExt cx="1009650" cy="200025"/>
            </a:xfrm>
          </xdr:grpSpPr>
          <xdr:sp macro="" textlink="">
            <xdr:nvSpPr>
              <xdr:cNvPr id="8291" name="Option Button 99" hidden="1">
                <a:extLst>
                  <a:ext uri="{63B3BB69-23CF-44E3-9099-C40C66FF867C}">
                    <a14:compatExt spid="_x0000_s8291"/>
                  </a:ext>
                  <a:ext uri="{FF2B5EF4-FFF2-40B4-BE49-F238E27FC236}">
                    <a16:creationId xmlns:a16="http://schemas.microsoft.com/office/drawing/2014/main" id="{00000000-0008-0000-0000-000063200000}"/>
                  </a:ext>
                </a:extLst>
              </xdr:cNvPr>
              <xdr:cNvSpPr/>
            </xdr:nvSpPr>
            <xdr:spPr bwMode="auto">
              <a:xfrm>
                <a:off x="7810500" y="6762750"/>
                <a:ext cx="24765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293" name="Option Button 101" hidden="1">
                <a:extLst>
                  <a:ext uri="{63B3BB69-23CF-44E3-9099-C40C66FF867C}">
                    <a14:compatExt spid="_x0000_s8293"/>
                  </a:ext>
                  <a:ext uri="{FF2B5EF4-FFF2-40B4-BE49-F238E27FC236}">
                    <a16:creationId xmlns:a16="http://schemas.microsoft.com/office/drawing/2014/main" id="{00000000-0008-0000-0000-000065200000}"/>
                  </a:ext>
                </a:extLst>
              </xdr:cNvPr>
              <xdr:cNvSpPr/>
            </xdr:nvSpPr>
            <xdr:spPr bwMode="auto">
              <a:xfrm>
                <a:off x="8191500" y="6762750"/>
                <a:ext cx="24765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295" name="Option Button 103" hidden="1">
                <a:extLst>
                  <a:ext uri="{63B3BB69-23CF-44E3-9099-C40C66FF867C}">
                    <a14:compatExt spid="_x0000_s8295"/>
                  </a:ext>
                  <a:ext uri="{FF2B5EF4-FFF2-40B4-BE49-F238E27FC236}">
                    <a16:creationId xmlns:a16="http://schemas.microsoft.com/office/drawing/2014/main" id="{00000000-0008-0000-0000-000067200000}"/>
                  </a:ext>
                </a:extLst>
              </xdr:cNvPr>
              <xdr:cNvSpPr/>
            </xdr:nvSpPr>
            <xdr:spPr bwMode="auto">
              <a:xfrm>
                <a:off x="8572500" y="6762750"/>
                <a:ext cx="24765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33</xdr:row>
          <xdr:rowOff>9525</xdr:rowOff>
        </xdr:from>
        <xdr:to>
          <xdr:col>17</xdr:col>
          <xdr:colOff>333375</xdr:colOff>
          <xdr:row>34</xdr:row>
          <xdr:rowOff>0</xdr:rowOff>
        </xdr:to>
        <xdr:sp macro="" textlink="">
          <xdr:nvSpPr>
            <xdr:cNvPr id="8320" name="Option Button 128" hidden="1">
              <a:extLst>
                <a:ext uri="{63B3BB69-23CF-44E3-9099-C40C66FF867C}">
                  <a14:compatExt spid="_x0000_s8320"/>
                </a:ext>
                <a:ext uri="{FF2B5EF4-FFF2-40B4-BE49-F238E27FC236}">
                  <a16:creationId xmlns:a16="http://schemas.microsoft.com/office/drawing/2014/main" id="{00000000-0008-0000-0000-00008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33</xdr:row>
          <xdr:rowOff>9525</xdr:rowOff>
        </xdr:from>
        <xdr:to>
          <xdr:col>18</xdr:col>
          <xdr:colOff>333375</xdr:colOff>
          <xdr:row>34</xdr:row>
          <xdr:rowOff>0</xdr:rowOff>
        </xdr:to>
        <xdr:sp macro="" textlink="">
          <xdr:nvSpPr>
            <xdr:cNvPr id="8321" name="Option Button 129" hidden="1">
              <a:extLst>
                <a:ext uri="{63B3BB69-23CF-44E3-9099-C40C66FF867C}">
                  <a14:compatExt spid="_x0000_s8321"/>
                </a:ext>
                <a:ext uri="{FF2B5EF4-FFF2-40B4-BE49-F238E27FC236}">
                  <a16:creationId xmlns:a16="http://schemas.microsoft.com/office/drawing/2014/main" id="{00000000-0008-0000-0000-00008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33</xdr:row>
          <xdr:rowOff>9525</xdr:rowOff>
        </xdr:from>
        <xdr:to>
          <xdr:col>19</xdr:col>
          <xdr:colOff>333375</xdr:colOff>
          <xdr:row>34</xdr:row>
          <xdr:rowOff>0</xdr:rowOff>
        </xdr:to>
        <xdr:sp macro="" textlink="">
          <xdr:nvSpPr>
            <xdr:cNvPr id="8322" name="Option Button 130" hidden="1">
              <a:extLst>
                <a:ext uri="{63B3BB69-23CF-44E3-9099-C40C66FF867C}">
                  <a14:compatExt spid="_x0000_s8322"/>
                </a:ext>
                <a:ext uri="{FF2B5EF4-FFF2-40B4-BE49-F238E27FC236}">
                  <a16:creationId xmlns:a16="http://schemas.microsoft.com/office/drawing/2014/main" id="{00000000-0008-0000-0000-00008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32</xdr:row>
          <xdr:rowOff>190500</xdr:rowOff>
        </xdr:from>
        <xdr:to>
          <xdr:col>20</xdr:col>
          <xdr:colOff>0</xdr:colOff>
          <xdr:row>34</xdr:row>
          <xdr:rowOff>0</xdr:rowOff>
        </xdr:to>
        <xdr:sp macro="" textlink="">
          <xdr:nvSpPr>
            <xdr:cNvPr id="8323" name="Group Box 131" hidden="1">
              <a:extLst>
                <a:ext uri="{63B3BB69-23CF-44E3-9099-C40C66FF867C}">
                  <a14:compatExt spid="_x0000_s8323"/>
                </a:ext>
                <a:ext uri="{FF2B5EF4-FFF2-40B4-BE49-F238E27FC236}">
                  <a16:creationId xmlns:a16="http://schemas.microsoft.com/office/drawing/2014/main" id="{00000000-0008-0000-0000-00008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28</xdr:row>
          <xdr:rowOff>200025</xdr:rowOff>
        </xdr:from>
        <xdr:to>
          <xdr:col>17</xdr:col>
          <xdr:colOff>333375</xdr:colOff>
          <xdr:row>29</xdr:row>
          <xdr:rowOff>190500</xdr:rowOff>
        </xdr:to>
        <xdr:sp macro="" textlink="">
          <xdr:nvSpPr>
            <xdr:cNvPr id="8328" name="Option Button 136" hidden="1">
              <a:extLst>
                <a:ext uri="{63B3BB69-23CF-44E3-9099-C40C66FF867C}">
                  <a14:compatExt spid="_x0000_s8328"/>
                </a:ext>
                <a:ext uri="{FF2B5EF4-FFF2-40B4-BE49-F238E27FC236}">
                  <a16:creationId xmlns:a16="http://schemas.microsoft.com/office/drawing/2014/main" id="{00000000-0008-0000-0000-00008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28</xdr:row>
          <xdr:rowOff>200025</xdr:rowOff>
        </xdr:from>
        <xdr:to>
          <xdr:col>18</xdr:col>
          <xdr:colOff>333375</xdr:colOff>
          <xdr:row>29</xdr:row>
          <xdr:rowOff>190500</xdr:rowOff>
        </xdr:to>
        <xdr:sp macro="" textlink="">
          <xdr:nvSpPr>
            <xdr:cNvPr id="8329" name="Option Button 137" hidden="1">
              <a:extLst>
                <a:ext uri="{63B3BB69-23CF-44E3-9099-C40C66FF867C}">
                  <a14:compatExt spid="_x0000_s8329"/>
                </a:ext>
                <a:ext uri="{FF2B5EF4-FFF2-40B4-BE49-F238E27FC236}">
                  <a16:creationId xmlns:a16="http://schemas.microsoft.com/office/drawing/2014/main" id="{00000000-0008-0000-0000-00008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28</xdr:row>
          <xdr:rowOff>200025</xdr:rowOff>
        </xdr:from>
        <xdr:to>
          <xdr:col>19</xdr:col>
          <xdr:colOff>333375</xdr:colOff>
          <xdr:row>29</xdr:row>
          <xdr:rowOff>190500</xdr:rowOff>
        </xdr:to>
        <xdr:sp macro="" textlink="">
          <xdr:nvSpPr>
            <xdr:cNvPr id="8330" name="Option Button 138" hidden="1">
              <a:extLst>
                <a:ext uri="{63B3BB69-23CF-44E3-9099-C40C66FF867C}">
                  <a14:compatExt spid="_x0000_s8330"/>
                </a:ext>
                <a:ext uri="{FF2B5EF4-FFF2-40B4-BE49-F238E27FC236}">
                  <a16:creationId xmlns:a16="http://schemas.microsoft.com/office/drawing/2014/main" id="{00000000-0008-0000-0000-00008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28</xdr:row>
          <xdr:rowOff>190500</xdr:rowOff>
        </xdr:from>
        <xdr:to>
          <xdr:col>20</xdr:col>
          <xdr:colOff>0</xdr:colOff>
          <xdr:row>30</xdr:row>
          <xdr:rowOff>0</xdr:rowOff>
        </xdr:to>
        <xdr:sp macro="" textlink="">
          <xdr:nvSpPr>
            <xdr:cNvPr id="8331" name="Group Box 139" hidden="1">
              <a:extLst>
                <a:ext uri="{63B3BB69-23CF-44E3-9099-C40C66FF867C}">
                  <a14:compatExt spid="_x0000_s8331"/>
                </a:ext>
                <a:ext uri="{FF2B5EF4-FFF2-40B4-BE49-F238E27FC236}">
                  <a16:creationId xmlns:a16="http://schemas.microsoft.com/office/drawing/2014/main" id="{00000000-0008-0000-0000-00008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23</xdr:row>
          <xdr:rowOff>0</xdr:rowOff>
        </xdr:from>
        <xdr:to>
          <xdr:col>16</xdr:col>
          <xdr:colOff>390525</xdr:colOff>
          <xdr:row>24</xdr:row>
          <xdr:rowOff>19050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25</xdr:row>
          <xdr:rowOff>0</xdr:rowOff>
        </xdr:from>
        <xdr:to>
          <xdr:col>16</xdr:col>
          <xdr:colOff>390525</xdr:colOff>
          <xdr:row>26</xdr:row>
          <xdr:rowOff>19050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27</xdr:row>
          <xdr:rowOff>0</xdr:rowOff>
        </xdr:from>
        <xdr:to>
          <xdr:col>16</xdr:col>
          <xdr:colOff>390525</xdr:colOff>
          <xdr:row>28</xdr:row>
          <xdr:rowOff>9525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29</xdr:row>
          <xdr:rowOff>0</xdr:rowOff>
        </xdr:from>
        <xdr:to>
          <xdr:col>16</xdr:col>
          <xdr:colOff>390525</xdr:colOff>
          <xdr:row>30</xdr:row>
          <xdr:rowOff>9525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31</xdr:row>
          <xdr:rowOff>0</xdr:rowOff>
        </xdr:from>
        <xdr:to>
          <xdr:col>16</xdr:col>
          <xdr:colOff>390525</xdr:colOff>
          <xdr:row>32</xdr:row>
          <xdr:rowOff>9525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23</xdr:row>
          <xdr:rowOff>0</xdr:rowOff>
        </xdr:from>
        <xdr:to>
          <xdr:col>15</xdr:col>
          <xdr:colOff>390525</xdr:colOff>
          <xdr:row>24</xdr:row>
          <xdr:rowOff>19050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1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25</xdr:row>
          <xdr:rowOff>0</xdr:rowOff>
        </xdr:from>
        <xdr:to>
          <xdr:col>15</xdr:col>
          <xdr:colOff>390525</xdr:colOff>
          <xdr:row>26</xdr:row>
          <xdr:rowOff>19050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1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27</xdr:row>
          <xdr:rowOff>0</xdr:rowOff>
        </xdr:from>
        <xdr:to>
          <xdr:col>15</xdr:col>
          <xdr:colOff>390525</xdr:colOff>
          <xdr:row>28</xdr:row>
          <xdr:rowOff>9525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1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29</xdr:row>
          <xdr:rowOff>0</xdr:rowOff>
        </xdr:from>
        <xdr:to>
          <xdr:col>15</xdr:col>
          <xdr:colOff>390525</xdr:colOff>
          <xdr:row>30</xdr:row>
          <xdr:rowOff>9525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1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31</xdr:row>
          <xdr:rowOff>0</xdr:rowOff>
        </xdr:from>
        <xdr:to>
          <xdr:col>15</xdr:col>
          <xdr:colOff>390525</xdr:colOff>
          <xdr:row>32</xdr:row>
          <xdr:rowOff>9525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1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35</xdr:row>
          <xdr:rowOff>0</xdr:rowOff>
        </xdr:from>
        <xdr:to>
          <xdr:col>16</xdr:col>
          <xdr:colOff>390525</xdr:colOff>
          <xdr:row>36</xdr:row>
          <xdr:rowOff>9525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1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35</xdr:row>
          <xdr:rowOff>0</xdr:rowOff>
        </xdr:from>
        <xdr:to>
          <xdr:col>15</xdr:col>
          <xdr:colOff>390525</xdr:colOff>
          <xdr:row>36</xdr:row>
          <xdr:rowOff>9525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1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33</xdr:row>
          <xdr:rowOff>0</xdr:rowOff>
        </xdr:from>
        <xdr:to>
          <xdr:col>16</xdr:col>
          <xdr:colOff>390525</xdr:colOff>
          <xdr:row>34</xdr:row>
          <xdr:rowOff>9525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1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33</xdr:row>
          <xdr:rowOff>0</xdr:rowOff>
        </xdr:from>
        <xdr:to>
          <xdr:col>15</xdr:col>
          <xdr:colOff>390525</xdr:colOff>
          <xdr:row>34</xdr:row>
          <xdr:rowOff>9525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1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23</xdr:row>
          <xdr:rowOff>19050</xdr:rowOff>
        </xdr:from>
        <xdr:to>
          <xdr:col>17</xdr:col>
          <xdr:colOff>333375</xdr:colOff>
          <xdr:row>24</xdr:row>
          <xdr:rowOff>9525</xdr:rowOff>
        </xdr:to>
        <xdr:sp macro="" textlink="">
          <xdr:nvSpPr>
            <xdr:cNvPr id="11279" name="Option Button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1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23</xdr:row>
          <xdr:rowOff>19050</xdr:rowOff>
        </xdr:from>
        <xdr:to>
          <xdr:col>18</xdr:col>
          <xdr:colOff>333375</xdr:colOff>
          <xdr:row>24</xdr:row>
          <xdr:rowOff>9525</xdr:rowOff>
        </xdr:to>
        <xdr:sp macro="" textlink="">
          <xdr:nvSpPr>
            <xdr:cNvPr id="11280" name="Option Button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1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23</xdr:row>
          <xdr:rowOff>19050</xdr:rowOff>
        </xdr:from>
        <xdr:to>
          <xdr:col>19</xdr:col>
          <xdr:colOff>333375</xdr:colOff>
          <xdr:row>24</xdr:row>
          <xdr:rowOff>9525</xdr:rowOff>
        </xdr:to>
        <xdr:sp macro="" textlink="">
          <xdr:nvSpPr>
            <xdr:cNvPr id="11281" name="Option Button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1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25</xdr:row>
          <xdr:rowOff>19050</xdr:rowOff>
        </xdr:from>
        <xdr:to>
          <xdr:col>17</xdr:col>
          <xdr:colOff>333375</xdr:colOff>
          <xdr:row>26</xdr:row>
          <xdr:rowOff>9525</xdr:rowOff>
        </xdr:to>
        <xdr:sp macro="" textlink="">
          <xdr:nvSpPr>
            <xdr:cNvPr id="11282" name="Option Button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1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25</xdr:row>
          <xdr:rowOff>19050</xdr:rowOff>
        </xdr:from>
        <xdr:to>
          <xdr:col>18</xdr:col>
          <xdr:colOff>333375</xdr:colOff>
          <xdr:row>26</xdr:row>
          <xdr:rowOff>9525</xdr:rowOff>
        </xdr:to>
        <xdr:sp macro="" textlink="">
          <xdr:nvSpPr>
            <xdr:cNvPr id="11283" name="Option Button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1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25</xdr:row>
          <xdr:rowOff>19050</xdr:rowOff>
        </xdr:from>
        <xdr:to>
          <xdr:col>19</xdr:col>
          <xdr:colOff>333375</xdr:colOff>
          <xdr:row>26</xdr:row>
          <xdr:rowOff>9525</xdr:rowOff>
        </xdr:to>
        <xdr:sp macro="" textlink="">
          <xdr:nvSpPr>
            <xdr:cNvPr id="11284" name="Option Button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1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27</xdr:row>
          <xdr:rowOff>9525</xdr:rowOff>
        </xdr:from>
        <xdr:to>
          <xdr:col>17</xdr:col>
          <xdr:colOff>333375</xdr:colOff>
          <xdr:row>28</xdr:row>
          <xdr:rowOff>0</xdr:rowOff>
        </xdr:to>
        <xdr:sp macro="" textlink="">
          <xdr:nvSpPr>
            <xdr:cNvPr id="11285" name="Option Button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1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27</xdr:row>
          <xdr:rowOff>9525</xdr:rowOff>
        </xdr:from>
        <xdr:to>
          <xdr:col>18</xdr:col>
          <xdr:colOff>333375</xdr:colOff>
          <xdr:row>28</xdr:row>
          <xdr:rowOff>0</xdr:rowOff>
        </xdr:to>
        <xdr:sp macro="" textlink="">
          <xdr:nvSpPr>
            <xdr:cNvPr id="11286" name="Option Button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1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27</xdr:row>
          <xdr:rowOff>9525</xdr:rowOff>
        </xdr:from>
        <xdr:to>
          <xdr:col>19</xdr:col>
          <xdr:colOff>333375</xdr:colOff>
          <xdr:row>28</xdr:row>
          <xdr:rowOff>0</xdr:rowOff>
        </xdr:to>
        <xdr:sp macro="" textlink="">
          <xdr:nvSpPr>
            <xdr:cNvPr id="11287" name="Option Button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1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29</xdr:row>
          <xdr:rowOff>9525</xdr:rowOff>
        </xdr:from>
        <xdr:to>
          <xdr:col>17</xdr:col>
          <xdr:colOff>333375</xdr:colOff>
          <xdr:row>30</xdr:row>
          <xdr:rowOff>0</xdr:rowOff>
        </xdr:to>
        <xdr:sp macro="" textlink="">
          <xdr:nvSpPr>
            <xdr:cNvPr id="11288" name="Option Button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1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29</xdr:row>
          <xdr:rowOff>9525</xdr:rowOff>
        </xdr:from>
        <xdr:to>
          <xdr:col>18</xdr:col>
          <xdr:colOff>333375</xdr:colOff>
          <xdr:row>30</xdr:row>
          <xdr:rowOff>0</xdr:rowOff>
        </xdr:to>
        <xdr:sp macro="" textlink="">
          <xdr:nvSpPr>
            <xdr:cNvPr id="11289" name="Option Button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1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29</xdr:row>
          <xdr:rowOff>9525</xdr:rowOff>
        </xdr:from>
        <xdr:to>
          <xdr:col>19</xdr:col>
          <xdr:colOff>333375</xdr:colOff>
          <xdr:row>30</xdr:row>
          <xdr:rowOff>0</xdr:rowOff>
        </xdr:to>
        <xdr:sp macro="" textlink="">
          <xdr:nvSpPr>
            <xdr:cNvPr id="11290" name="Option Button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1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31</xdr:row>
          <xdr:rowOff>9525</xdr:rowOff>
        </xdr:from>
        <xdr:to>
          <xdr:col>17</xdr:col>
          <xdr:colOff>333375</xdr:colOff>
          <xdr:row>32</xdr:row>
          <xdr:rowOff>0</xdr:rowOff>
        </xdr:to>
        <xdr:sp macro="" textlink="">
          <xdr:nvSpPr>
            <xdr:cNvPr id="11291" name="Option Button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1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31</xdr:row>
          <xdr:rowOff>9525</xdr:rowOff>
        </xdr:from>
        <xdr:to>
          <xdr:col>18</xdr:col>
          <xdr:colOff>333375</xdr:colOff>
          <xdr:row>32</xdr:row>
          <xdr:rowOff>0</xdr:rowOff>
        </xdr:to>
        <xdr:sp macro="" textlink="">
          <xdr:nvSpPr>
            <xdr:cNvPr id="11292" name="Option Button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1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31</xdr:row>
          <xdr:rowOff>9525</xdr:rowOff>
        </xdr:from>
        <xdr:to>
          <xdr:col>19</xdr:col>
          <xdr:colOff>333375</xdr:colOff>
          <xdr:row>32</xdr:row>
          <xdr:rowOff>0</xdr:rowOff>
        </xdr:to>
        <xdr:sp macro="" textlink="">
          <xdr:nvSpPr>
            <xdr:cNvPr id="11293" name="Option Button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1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33</xdr:row>
          <xdr:rowOff>9525</xdr:rowOff>
        </xdr:from>
        <xdr:to>
          <xdr:col>17</xdr:col>
          <xdr:colOff>333375</xdr:colOff>
          <xdr:row>34</xdr:row>
          <xdr:rowOff>0</xdr:rowOff>
        </xdr:to>
        <xdr:sp macro="" textlink="">
          <xdr:nvSpPr>
            <xdr:cNvPr id="11294" name="Option Button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1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33</xdr:row>
          <xdr:rowOff>9525</xdr:rowOff>
        </xdr:from>
        <xdr:to>
          <xdr:col>18</xdr:col>
          <xdr:colOff>333375</xdr:colOff>
          <xdr:row>34</xdr:row>
          <xdr:rowOff>0</xdr:rowOff>
        </xdr:to>
        <xdr:sp macro="" textlink="">
          <xdr:nvSpPr>
            <xdr:cNvPr id="11295" name="Option Button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1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33</xdr:row>
          <xdr:rowOff>9525</xdr:rowOff>
        </xdr:from>
        <xdr:to>
          <xdr:col>19</xdr:col>
          <xdr:colOff>333375</xdr:colOff>
          <xdr:row>34</xdr:row>
          <xdr:rowOff>0</xdr:rowOff>
        </xdr:to>
        <xdr:sp macro="" textlink="">
          <xdr:nvSpPr>
            <xdr:cNvPr id="11296" name="Option Button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1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35</xdr:row>
          <xdr:rowOff>9525</xdr:rowOff>
        </xdr:from>
        <xdr:to>
          <xdr:col>17</xdr:col>
          <xdr:colOff>333375</xdr:colOff>
          <xdr:row>36</xdr:row>
          <xdr:rowOff>0</xdr:rowOff>
        </xdr:to>
        <xdr:sp macro="" textlink="">
          <xdr:nvSpPr>
            <xdr:cNvPr id="11297" name="Option Button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1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35</xdr:row>
          <xdr:rowOff>9525</xdr:rowOff>
        </xdr:from>
        <xdr:to>
          <xdr:col>18</xdr:col>
          <xdr:colOff>333375</xdr:colOff>
          <xdr:row>36</xdr:row>
          <xdr:rowOff>0</xdr:rowOff>
        </xdr:to>
        <xdr:sp macro="" textlink="">
          <xdr:nvSpPr>
            <xdr:cNvPr id="11298" name="Option Button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1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35</xdr:row>
          <xdr:rowOff>9525</xdr:rowOff>
        </xdr:from>
        <xdr:to>
          <xdr:col>19</xdr:col>
          <xdr:colOff>333375</xdr:colOff>
          <xdr:row>36</xdr:row>
          <xdr:rowOff>0</xdr:rowOff>
        </xdr:to>
        <xdr:sp macro="" textlink="">
          <xdr:nvSpPr>
            <xdr:cNvPr id="11299" name="Option Button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1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615010</xdr:colOff>
      <xdr:row>20</xdr:row>
      <xdr:rowOff>161565</xdr:rowOff>
    </xdr:from>
    <xdr:to>
      <xdr:col>17</xdr:col>
      <xdr:colOff>19956</xdr:colOff>
      <xdr:row>21</xdr:row>
      <xdr:rowOff>57656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720660" y="4571640"/>
          <a:ext cx="24071" cy="12469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23</xdr:row>
          <xdr:rowOff>0</xdr:rowOff>
        </xdr:from>
        <xdr:to>
          <xdr:col>20</xdr:col>
          <xdr:colOff>0</xdr:colOff>
          <xdr:row>24</xdr:row>
          <xdr:rowOff>19050</xdr:rowOff>
        </xdr:to>
        <xdr:sp macro="" textlink="">
          <xdr:nvSpPr>
            <xdr:cNvPr id="11300" name="Group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1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25</xdr:row>
          <xdr:rowOff>0</xdr:rowOff>
        </xdr:from>
        <xdr:to>
          <xdr:col>20</xdr:col>
          <xdr:colOff>0</xdr:colOff>
          <xdr:row>26</xdr:row>
          <xdr:rowOff>19050</xdr:rowOff>
        </xdr:to>
        <xdr:sp macro="" textlink="">
          <xdr:nvSpPr>
            <xdr:cNvPr id="11301" name="Group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1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27</xdr:row>
          <xdr:rowOff>0</xdr:rowOff>
        </xdr:from>
        <xdr:to>
          <xdr:col>20</xdr:col>
          <xdr:colOff>0</xdr:colOff>
          <xdr:row>28</xdr:row>
          <xdr:rowOff>19050</xdr:rowOff>
        </xdr:to>
        <xdr:sp macro="" textlink="">
          <xdr:nvSpPr>
            <xdr:cNvPr id="11302" name="Group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1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34</xdr:row>
          <xdr:rowOff>209550</xdr:rowOff>
        </xdr:from>
        <xdr:to>
          <xdr:col>20</xdr:col>
          <xdr:colOff>0</xdr:colOff>
          <xdr:row>36</xdr:row>
          <xdr:rowOff>0</xdr:rowOff>
        </xdr:to>
        <xdr:sp macro="" textlink="">
          <xdr:nvSpPr>
            <xdr:cNvPr id="11303" name="Group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1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29</xdr:row>
          <xdr:rowOff>0</xdr:rowOff>
        </xdr:from>
        <xdr:to>
          <xdr:col>20</xdr:col>
          <xdr:colOff>0</xdr:colOff>
          <xdr:row>30</xdr:row>
          <xdr:rowOff>19050</xdr:rowOff>
        </xdr:to>
        <xdr:sp macro="" textlink="">
          <xdr:nvSpPr>
            <xdr:cNvPr id="11304" name="Group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1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31</xdr:row>
          <xdr:rowOff>0</xdr:rowOff>
        </xdr:from>
        <xdr:to>
          <xdr:col>20</xdr:col>
          <xdr:colOff>0</xdr:colOff>
          <xdr:row>32</xdr:row>
          <xdr:rowOff>0</xdr:rowOff>
        </xdr:to>
        <xdr:sp macro="" textlink="">
          <xdr:nvSpPr>
            <xdr:cNvPr id="11305" name="Group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1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571500</xdr:colOff>
          <xdr:row>23</xdr:row>
          <xdr:rowOff>0</xdr:rowOff>
        </xdr:from>
        <xdr:to>
          <xdr:col>20</xdr:col>
          <xdr:colOff>0</xdr:colOff>
          <xdr:row>24</xdr:row>
          <xdr:rowOff>19050</xdr:rowOff>
        </xdr:to>
        <xdr:sp macro="" textlink="">
          <xdr:nvSpPr>
            <xdr:cNvPr id="11306" name="Group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1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25</xdr:row>
          <xdr:rowOff>0</xdr:rowOff>
        </xdr:from>
        <xdr:to>
          <xdr:col>16</xdr:col>
          <xdr:colOff>390525</xdr:colOff>
          <xdr:row>26</xdr:row>
          <xdr:rowOff>19050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27</xdr:row>
          <xdr:rowOff>0</xdr:rowOff>
        </xdr:from>
        <xdr:to>
          <xdr:col>16</xdr:col>
          <xdr:colOff>390525</xdr:colOff>
          <xdr:row>28</xdr:row>
          <xdr:rowOff>19050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2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29</xdr:row>
          <xdr:rowOff>0</xdr:rowOff>
        </xdr:from>
        <xdr:to>
          <xdr:col>16</xdr:col>
          <xdr:colOff>390525</xdr:colOff>
          <xdr:row>30</xdr:row>
          <xdr:rowOff>9525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2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31</xdr:row>
          <xdr:rowOff>0</xdr:rowOff>
        </xdr:from>
        <xdr:to>
          <xdr:col>16</xdr:col>
          <xdr:colOff>390525</xdr:colOff>
          <xdr:row>32</xdr:row>
          <xdr:rowOff>9525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2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31</xdr:row>
          <xdr:rowOff>0</xdr:rowOff>
        </xdr:from>
        <xdr:to>
          <xdr:col>16</xdr:col>
          <xdr:colOff>390525</xdr:colOff>
          <xdr:row>32</xdr:row>
          <xdr:rowOff>9525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2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25</xdr:row>
          <xdr:rowOff>0</xdr:rowOff>
        </xdr:from>
        <xdr:to>
          <xdr:col>15</xdr:col>
          <xdr:colOff>390525</xdr:colOff>
          <xdr:row>26</xdr:row>
          <xdr:rowOff>19050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2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27</xdr:row>
          <xdr:rowOff>0</xdr:rowOff>
        </xdr:from>
        <xdr:to>
          <xdr:col>15</xdr:col>
          <xdr:colOff>390525</xdr:colOff>
          <xdr:row>28</xdr:row>
          <xdr:rowOff>19050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2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29</xdr:row>
          <xdr:rowOff>0</xdr:rowOff>
        </xdr:from>
        <xdr:to>
          <xdr:col>15</xdr:col>
          <xdr:colOff>390525</xdr:colOff>
          <xdr:row>30</xdr:row>
          <xdr:rowOff>9525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2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31</xdr:row>
          <xdr:rowOff>0</xdr:rowOff>
        </xdr:from>
        <xdr:to>
          <xdr:col>15</xdr:col>
          <xdr:colOff>390525</xdr:colOff>
          <xdr:row>32</xdr:row>
          <xdr:rowOff>9525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2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31</xdr:row>
          <xdr:rowOff>0</xdr:rowOff>
        </xdr:from>
        <xdr:to>
          <xdr:col>15</xdr:col>
          <xdr:colOff>390525</xdr:colOff>
          <xdr:row>32</xdr:row>
          <xdr:rowOff>9525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2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16</xdr:col>
      <xdr:colOff>615010</xdr:colOff>
      <xdr:row>22</xdr:row>
      <xdr:rowOff>161565</xdr:rowOff>
    </xdr:from>
    <xdr:to>
      <xdr:col>17</xdr:col>
      <xdr:colOff>19956</xdr:colOff>
      <xdr:row>23</xdr:row>
      <xdr:rowOff>57656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7720660" y="4990740"/>
          <a:ext cx="24071" cy="12469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568569</xdr:colOff>
          <xdr:row>24</xdr:row>
          <xdr:rowOff>204787</xdr:rowOff>
        </xdr:from>
        <xdr:to>
          <xdr:col>20</xdr:col>
          <xdr:colOff>0</xdr:colOff>
          <xdr:row>26</xdr:row>
          <xdr:rowOff>19787</xdr:rowOff>
        </xdr:to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1D8291D6-34D8-3AE3-D6DB-360D91BF0AB6}"/>
                </a:ext>
              </a:extLst>
            </xdr:cNvPr>
            <xdr:cNvGrpSpPr/>
          </xdr:nvGrpSpPr>
          <xdr:grpSpPr>
            <a:xfrm>
              <a:off x="7721844" y="5491162"/>
              <a:ext cx="1145931" cy="234100"/>
              <a:chOff x="7721844" y="5491171"/>
              <a:chExt cx="1145931" cy="221455"/>
            </a:xfrm>
          </xdr:grpSpPr>
          <xdr:sp macro="" textlink="">
            <xdr:nvSpPr>
              <xdr:cNvPr id="10279" name="Group Box 39" hidden="1">
                <a:extLst>
                  <a:ext uri="{63B3BB69-23CF-44E3-9099-C40C66FF867C}">
                    <a14:compatExt spid="_x0000_s10279"/>
                  </a:ext>
                  <a:ext uri="{FF2B5EF4-FFF2-40B4-BE49-F238E27FC236}">
                    <a16:creationId xmlns:a16="http://schemas.microsoft.com/office/drawing/2014/main" id="{00000000-0008-0000-0200-000027280000}"/>
                  </a:ext>
                </a:extLst>
              </xdr:cNvPr>
              <xdr:cNvSpPr/>
            </xdr:nvSpPr>
            <xdr:spPr bwMode="auto">
              <a:xfrm>
                <a:off x="7721844" y="5491171"/>
                <a:ext cx="1145931" cy="22145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280" name="Option Button 40" hidden="1">
                <a:extLst>
                  <a:ext uri="{63B3BB69-23CF-44E3-9099-C40C66FF867C}">
                    <a14:compatExt spid="_x0000_s10280"/>
                  </a:ext>
                  <a:ext uri="{FF2B5EF4-FFF2-40B4-BE49-F238E27FC236}">
                    <a16:creationId xmlns:a16="http://schemas.microsoft.com/office/drawing/2014/main" id="{00000000-0008-0000-0200-000028280000}"/>
                  </a:ext>
                </a:extLst>
              </xdr:cNvPr>
              <xdr:cNvSpPr/>
            </xdr:nvSpPr>
            <xdr:spPr bwMode="auto">
              <a:xfrm>
                <a:off x="7807570" y="5531075"/>
                <a:ext cx="210239" cy="1353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81" name="Option Button 41" hidden="1">
                <a:extLst>
                  <a:ext uri="{63B3BB69-23CF-44E3-9099-C40C66FF867C}">
                    <a14:compatExt spid="_x0000_s10281"/>
                  </a:ext>
                  <a:ext uri="{FF2B5EF4-FFF2-40B4-BE49-F238E27FC236}">
                    <a16:creationId xmlns:a16="http://schemas.microsoft.com/office/drawing/2014/main" id="{00000000-0008-0000-0200-000029280000}"/>
                  </a:ext>
                </a:extLst>
              </xdr:cNvPr>
              <xdr:cNvSpPr/>
            </xdr:nvSpPr>
            <xdr:spPr bwMode="auto">
              <a:xfrm>
                <a:off x="8191082" y="5528525"/>
                <a:ext cx="221873" cy="15317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82" name="Option Button 42" hidden="1">
                <a:extLst>
                  <a:ext uri="{63B3BB69-23CF-44E3-9099-C40C66FF867C}">
                    <a14:compatExt spid="_x0000_s10282"/>
                  </a:ext>
                  <a:ext uri="{FF2B5EF4-FFF2-40B4-BE49-F238E27FC236}">
                    <a16:creationId xmlns:a16="http://schemas.microsoft.com/office/drawing/2014/main" id="{00000000-0008-0000-0200-00002A280000}"/>
                  </a:ext>
                </a:extLst>
              </xdr:cNvPr>
              <xdr:cNvSpPr/>
            </xdr:nvSpPr>
            <xdr:spPr bwMode="auto">
              <a:xfrm>
                <a:off x="8570346" y="5537750"/>
                <a:ext cx="206093" cy="1411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572706</xdr:colOff>
          <xdr:row>26</xdr:row>
          <xdr:rowOff>190495</xdr:rowOff>
        </xdr:from>
        <xdr:to>
          <xdr:col>20</xdr:col>
          <xdr:colOff>0</xdr:colOff>
          <xdr:row>28</xdr:row>
          <xdr:rowOff>19000</xdr:rowOff>
        </xdr:to>
        <xdr:grpSp>
          <xdr:nvGrpSpPr>
            <xdr:cNvPr id="7" name="Group 6">
              <a:extLst>
                <a:ext uri="{FF2B5EF4-FFF2-40B4-BE49-F238E27FC236}">
                  <a16:creationId xmlns:a16="http://schemas.microsoft.com/office/drawing/2014/main" id="{56AC3DF7-2423-A1BA-FB19-E2155399FA19}"/>
                </a:ext>
              </a:extLst>
            </xdr:cNvPr>
            <xdr:cNvGrpSpPr/>
          </xdr:nvGrpSpPr>
          <xdr:grpSpPr>
            <a:xfrm>
              <a:off x="7725981" y="5895970"/>
              <a:ext cx="1141794" cy="247605"/>
              <a:chOff x="7736892" y="5866536"/>
              <a:chExt cx="1143000" cy="244186"/>
            </a:xfrm>
          </xdr:grpSpPr>
          <xdr:sp macro="" textlink="">
            <xdr:nvSpPr>
              <xdr:cNvPr id="10290" name="Group Box 50" hidden="1">
                <a:extLst>
                  <a:ext uri="{63B3BB69-23CF-44E3-9099-C40C66FF867C}">
                    <a14:compatExt spid="_x0000_s10290"/>
                  </a:ext>
                  <a:ext uri="{FF2B5EF4-FFF2-40B4-BE49-F238E27FC236}">
                    <a16:creationId xmlns:a16="http://schemas.microsoft.com/office/drawing/2014/main" id="{00000000-0008-0000-0200-000032280000}"/>
                  </a:ext>
                </a:extLst>
              </xdr:cNvPr>
              <xdr:cNvSpPr/>
            </xdr:nvSpPr>
            <xdr:spPr bwMode="auto">
              <a:xfrm>
                <a:off x="7736892" y="5866536"/>
                <a:ext cx="1143000" cy="24418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291" name="Option Button 51" hidden="1">
                <a:extLst>
                  <a:ext uri="{63B3BB69-23CF-44E3-9099-C40C66FF867C}">
                    <a14:compatExt spid="_x0000_s10291"/>
                  </a:ext>
                  <a:ext uri="{FF2B5EF4-FFF2-40B4-BE49-F238E27FC236}">
                    <a16:creationId xmlns:a16="http://schemas.microsoft.com/office/drawing/2014/main" id="{00000000-0008-0000-0200-000033280000}"/>
                  </a:ext>
                </a:extLst>
              </xdr:cNvPr>
              <xdr:cNvSpPr/>
            </xdr:nvSpPr>
            <xdr:spPr bwMode="auto">
              <a:xfrm>
                <a:off x="7825221" y="5892511"/>
                <a:ext cx="223404" cy="21734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92" name="Option Button 52" hidden="1">
                <a:extLst>
                  <a:ext uri="{63B3BB69-23CF-44E3-9099-C40C66FF867C}">
                    <a14:compatExt spid="_x0000_s10292"/>
                  </a:ext>
                  <a:ext uri="{FF2B5EF4-FFF2-40B4-BE49-F238E27FC236}">
                    <a16:creationId xmlns:a16="http://schemas.microsoft.com/office/drawing/2014/main" id="{00000000-0008-0000-0200-000034280000}"/>
                  </a:ext>
                </a:extLst>
              </xdr:cNvPr>
              <xdr:cNvSpPr/>
            </xdr:nvSpPr>
            <xdr:spPr bwMode="auto">
              <a:xfrm>
                <a:off x="8204489" y="5893377"/>
                <a:ext cx="233795" cy="21734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93" name="Option Button 53" hidden="1">
                <a:extLst>
                  <a:ext uri="{63B3BB69-23CF-44E3-9099-C40C66FF867C}">
                    <a14:compatExt spid="_x0000_s10293"/>
                  </a:ext>
                  <a:ext uri="{FF2B5EF4-FFF2-40B4-BE49-F238E27FC236}">
                    <a16:creationId xmlns:a16="http://schemas.microsoft.com/office/drawing/2014/main" id="{00000000-0008-0000-0200-000035280000}"/>
                  </a:ext>
                </a:extLst>
              </xdr:cNvPr>
              <xdr:cNvSpPr/>
            </xdr:nvSpPr>
            <xdr:spPr bwMode="auto">
              <a:xfrm>
                <a:off x="8598477" y="5892171"/>
                <a:ext cx="225136" cy="21734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572706</xdr:colOff>
          <xdr:row>28</xdr:row>
          <xdr:rowOff>190500</xdr:rowOff>
        </xdr:from>
        <xdr:to>
          <xdr:col>20</xdr:col>
          <xdr:colOff>0</xdr:colOff>
          <xdr:row>30</xdr:row>
          <xdr:rowOff>19050</xdr:rowOff>
        </xdr:to>
        <xdr:grpSp>
          <xdr:nvGrpSpPr>
            <xdr:cNvPr id="8" name="Group 7">
              <a:extLst>
                <a:ext uri="{FF2B5EF4-FFF2-40B4-BE49-F238E27FC236}">
                  <a16:creationId xmlns:a16="http://schemas.microsoft.com/office/drawing/2014/main" id="{ABEF1114-FE36-C026-F566-00576AFD5E3A}"/>
                </a:ext>
              </a:extLst>
            </xdr:cNvPr>
            <xdr:cNvGrpSpPr/>
          </xdr:nvGrpSpPr>
          <xdr:grpSpPr>
            <a:xfrm>
              <a:off x="7725981" y="6315075"/>
              <a:ext cx="1141794" cy="247650"/>
              <a:chOff x="7722488" y="6345577"/>
              <a:chExt cx="1139383" cy="250544"/>
            </a:xfrm>
          </xdr:grpSpPr>
          <xdr:sp macro="" textlink="">
            <xdr:nvSpPr>
              <xdr:cNvPr id="10294" name="Group Box 54" hidden="1">
                <a:extLst>
                  <a:ext uri="{63B3BB69-23CF-44E3-9099-C40C66FF867C}">
                    <a14:compatExt spid="_x0000_s10294"/>
                  </a:ext>
                  <a:ext uri="{FF2B5EF4-FFF2-40B4-BE49-F238E27FC236}">
                    <a16:creationId xmlns:a16="http://schemas.microsoft.com/office/drawing/2014/main" id="{00000000-0008-0000-0200-000036280000}"/>
                  </a:ext>
                </a:extLst>
              </xdr:cNvPr>
              <xdr:cNvSpPr/>
            </xdr:nvSpPr>
            <xdr:spPr bwMode="auto">
              <a:xfrm>
                <a:off x="7722488" y="6345577"/>
                <a:ext cx="1139383" cy="25054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295" name="Option Button 55" hidden="1">
                <a:extLst>
                  <a:ext uri="{63B3BB69-23CF-44E3-9099-C40C66FF867C}">
                    <a14:compatExt spid="_x0000_s10295"/>
                  </a:ext>
                  <a:ext uri="{FF2B5EF4-FFF2-40B4-BE49-F238E27FC236}">
                    <a16:creationId xmlns:a16="http://schemas.microsoft.com/office/drawing/2014/main" id="{00000000-0008-0000-0200-000037280000}"/>
                  </a:ext>
                </a:extLst>
              </xdr:cNvPr>
              <xdr:cNvSpPr/>
            </xdr:nvSpPr>
            <xdr:spPr bwMode="auto">
              <a:xfrm>
                <a:off x="7817855" y="6368969"/>
                <a:ext cx="215096" cy="2205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96" name="Option Button 56" hidden="1">
                <a:extLst>
                  <a:ext uri="{63B3BB69-23CF-44E3-9099-C40C66FF867C}">
                    <a14:compatExt spid="_x0000_s10296"/>
                  </a:ext>
                  <a:ext uri="{FF2B5EF4-FFF2-40B4-BE49-F238E27FC236}">
                    <a16:creationId xmlns:a16="http://schemas.microsoft.com/office/drawing/2014/main" id="{00000000-0008-0000-0200-000038280000}"/>
                  </a:ext>
                </a:extLst>
              </xdr:cNvPr>
              <xdr:cNvSpPr/>
            </xdr:nvSpPr>
            <xdr:spPr bwMode="auto">
              <a:xfrm>
                <a:off x="8197046" y="6365955"/>
                <a:ext cx="230771" cy="2205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97" name="Option Button 57" hidden="1">
                <a:extLst>
                  <a:ext uri="{63B3BB69-23CF-44E3-9099-C40C66FF867C}">
                    <a14:compatExt spid="_x0000_s10297"/>
                  </a:ext>
                  <a:ext uri="{FF2B5EF4-FFF2-40B4-BE49-F238E27FC236}">
                    <a16:creationId xmlns:a16="http://schemas.microsoft.com/office/drawing/2014/main" id="{00000000-0008-0000-0200-000039280000}"/>
                  </a:ext>
                </a:extLst>
              </xdr:cNvPr>
              <xdr:cNvSpPr/>
            </xdr:nvSpPr>
            <xdr:spPr bwMode="auto">
              <a:xfrm>
                <a:off x="8580337" y="6368486"/>
                <a:ext cx="218231" cy="2205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30</xdr:row>
          <xdr:rowOff>193561</xdr:rowOff>
        </xdr:from>
        <xdr:to>
          <xdr:col>20</xdr:col>
          <xdr:colOff>0</xdr:colOff>
          <xdr:row>32</xdr:row>
          <xdr:rowOff>17349</xdr:rowOff>
        </xdr:to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6B93C450-22CD-973D-BF69-1C3171541D9E}"/>
                </a:ext>
              </a:extLst>
            </xdr:cNvPr>
            <xdr:cNvGrpSpPr/>
          </xdr:nvGrpSpPr>
          <xdr:grpSpPr>
            <a:xfrm>
              <a:off x="7724775" y="6737236"/>
              <a:ext cx="1143000" cy="242888"/>
              <a:chOff x="7745186" y="6801184"/>
              <a:chExt cx="1143000" cy="248336"/>
            </a:xfrm>
          </xdr:grpSpPr>
          <xdr:sp macro="" textlink="">
            <xdr:nvSpPr>
              <xdr:cNvPr id="10303" name="Group Box 63" hidden="1">
                <a:extLst>
                  <a:ext uri="{63B3BB69-23CF-44E3-9099-C40C66FF867C}">
                    <a14:compatExt spid="_x0000_s10303"/>
                  </a:ext>
                  <a:ext uri="{FF2B5EF4-FFF2-40B4-BE49-F238E27FC236}">
                    <a16:creationId xmlns:a16="http://schemas.microsoft.com/office/drawing/2014/main" id="{00000000-0008-0000-0200-00003F280000}"/>
                  </a:ext>
                </a:extLst>
              </xdr:cNvPr>
              <xdr:cNvSpPr/>
            </xdr:nvSpPr>
            <xdr:spPr bwMode="auto">
              <a:xfrm>
                <a:off x="7745186" y="6801184"/>
                <a:ext cx="1143000" cy="23370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304" name="Option Button 64" hidden="1">
                <a:extLst>
                  <a:ext uri="{63B3BB69-23CF-44E3-9099-C40C66FF867C}">
                    <a14:compatExt spid="_x0000_s10304"/>
                  </a:ext>
                  <a:ext uri="{FF2B5EF4-FFF2-40B4-BE49-F238E27FC236}">
                    <a16:creationId xmlns:a16="http://schemas.microsoft.com/office/drawing/2014/main" id="{00000000-0008-0000-0200-000040280000}"/>
                  </a:ext>
                </a:extLst>
              </xdr:cNvPr>
              <xdr:cNvSpPr/>
            </xdr:nvSpPr>
            <xdr:spPr bwMode="auto">
              <a:xfrm>
                <a:off x="7826150" y="6827724"/>
                <a:ext cx="221456" cy="2217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05" name="Option Button 65" hidden="1">
                <a:extLst>
                  <a:ext uri="{63B3BB69-23CF-44E3-9099-C40C66FF867C}">
                    <a14:compatExt spid="_x0000_s10305"/>
                  </a:ext>
                  <a:ext uri="{FF2B5EF4-FFF2-40B4-BE49-F238E27FC236}">
                    <a16:creationId xmlns:a16="http://schemas.microsoft.com/office/drawing/2014/main" id="{00000000-0008-0000-0200-000041280000}"/>
                  </a:ext>
                </a:extLst>
              </xdr:cNvPr>
              <xdr:cNvSpPr/>
            </xdr:nvSpPr>
            <xdr:spPr bwMode="auto">
              <a:xfrm>
                <a:off x="8214291" y="6827724"/>
                <a:ext cx="228600" cy="2217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06" name="Option Button 66" hidden="1">
                <a:extLst>
                  <a:ext uri="{63B3BB69-23CF-44E3-9099-C40C66FF867C}">
                    <a14:compatExt spid="_x0000_s10306"/>
                  </a:ext>
                  <a:ext uri="{FF2B5EF4-FFF2-40B4-BE49-F238E27FC236}">
                    <a16:creationId xmlns:a16="http://schemas.microsoft.com/office/drawing/2014/main" id="{00000000-0008-0000-0200-000042280000}"/>
                  </a:ext>
                </a:extLst>
              </xdr:cNvPr>
              <xdr:cNvSpPr/>
            </xdr:nvSpPr>
            <xdr:spPr bwMode="auto">
              <a:xfrm>
                <a:off x="8600055" y="6834868"/>
                <a:ext cx="226219" cy="2051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0.xml"/><Relationship Id="rId18" Type="http://schemas.openxmlformats.org/officeDocument/2006/relationships/ctrlProp" Target="../ctrlProps/ctrlProp45.xml"/><Relationship Id="rId26" Type="http://schemas.openxmlformats.org/officeDocument/2006/relationships/ctrlProp" Target="../ctrlProps/ctrlProp53.xml"/><Relationship Id="rId39" Type="http://schemas.openxmlformats.org/officeDocument/2006/relationships/ctrlProp" Target="../ctrlProps/ctrlProp66.xml"/><Relationship Id="rId21" Type="http://schemas.openxmlformats.org/officeDocument/2006/relationships/ctrlProp" Target="../ctrlProps/ctrlProp48.xml"/><Relationship Id="rId34" Type="http://schemas.openxmlformats.org/officeDocument/2006/relationships/ctrlProp" Target="../ctrlProps/ctrlProp61.xml"/><Relationship Id="rId42" Type="http://schemas.openxmlformats.org/officeDocument/2006/relationships/ctrlProp" Target="../ctrlProps/ctrlProp69.xml"/><Relationship Id="rId7" Type="http://schemas.openxmlformats.org/officeDocument/2006/relationships/ctrlProp" Target="../ctrlProps/ctrlProp3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3.xml"/><Relationship Id="rId29" Type="http://schemas.openxmlformats.org/officeDocument/2006/relationships/ctrlProp" Target="../ctrlProps/ctrlProp5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24" Type="http://schemas.openxmlformats.org/officeDocument/2006/relationships/ctrlProp" Target="../ctrlProps/ctrlProp51.xml"/><Relationship Id="rId32" Type="http://schemas.openxmlformats.org/officeDocument/2006/relationships/ctrlProp" Target="../ctrlProps/ctrlProp59.xml"/><Relationship Id="rId37" Type="http://schemas.openxmlformats.org/officeDocument/2006/relationships/ctrlProp" Target="../ctrlProps/ctrlProp64.xml"/><Relationship Id="rId40" Type="http://schemas.openxmlformats.org/officeDocument/2006/relationships/ctrlProp" Target="../ctrlProps/ctrlProp67.xml"/><Relationship Id="rId45" Type="http://schemas.openxmlformats.org/officeDocument/2006/relationships/ctrlProp" Target="../ctrlProps/ctrlProp72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23" Type="http://schemas.openxmlformats.org/officeDocument/2006/relationships/ctrlProp" Target="../ctrlProps/ctrlProp50.xml"/><Relationship Id="rId28" Type="http://schemas.openxmlformats.org/officeDocument/2006/relationships/ctrlProp" Target="../ctrlProps/ctrlProp55.xml"/><Relationship Id="rId36" Type="http://schemas.openxmlformats.org/officeDocument/2006/relationships/ctrlProp" Target="../ctrlProps/ctrlProp63.xml"/><Relationship Id="rId10" Type="http://schemas.openxmlformats.org/officeDocument/2006/relationships/ctrlProp" Target="../ctrlProps/ctrlProp37.xml"/><Relationship Id="rId19" Type="http://schemas.openxmlformats.org/officeDocument/2006/relationships/ctrlProp" Target="../ctrlProps/ctrlProp46.xml"/><Relationship Id="rId31" Type="http://schemas.openxmlformats.org/officeDocument/2006/relationships/ctrlProp" Target="../ctrlProps/ctrlProp58.xml"/><Relationship Id="rId44" Type="http://schemas.openxmlformats.org/officeDocument/2006/relationships/ctrlProp" Target="../ctrlProps/ctrlProp71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Relationship Id="rId22" Type="http://schemas.openxmlformats.org/officeDocument/2006/relationships/ctrlProp" Target="../ctrlProps/ctrlProp49.xml"/><Relationship Id="rId27" Type="http://schemas.openxmlformats.org/officeDocument/2006/relationships/ctrlProp" Target="../ctrlProps/ctrlProp54.xml"/><Relationship Id="rId30" Type="http://schemas.openxmlformats.org/officeDocument/2006/relationships/ctrlProp" Target="../ctrlProps/ctrlProp57.xml"/><Relationship Id="rId35" Type="http://schemas.openxmlformats.org/officeDocument/2006/relationships/ctrlProp" Target="../ctrlProps/ctrlProp62.xml"/><Relationship Id="rId43" Type="http://schemas.openxmlformats.org/officeDocument/2006/relationships/ctrlProp" Target="../ctrlProps/ctrlProp70.xml"/><Relationship Id="rId8" Type="http://schemas.openxmlformats.org/officeDocument/2006/relationships/ctrlProp" Target="../ctrlProps/ctrlProp35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5" Type="http://schemas.openxmlformats.org/officeDocument/2006/relationships/ctrlProp" Target="../ctrlProps/ctrlProp52.xml"/><Relationship Id="rId33" Type="http://schemas.openxmlformats.org/officeDocument/2006/relationships/ctrlProp" Target="../ctrlProps/ctrlProp60.xml"/><Relationship Id="rId38" Type="http://schemas.openxmlformats.org/officeDocument/2006/relationships/ctrlProp" Target="../ctrlProps/ctrlProp65.xml"/><Relationship Id="rId20" Type="http://schemas.openxmlformats.org/officeDocument/2006/relationships/ctrlProp" Target="../ctrlProps/ctrlProp47.xml"/><Relationship Id="rId41" Type="http://schemas.openxmlformats.org/officeDocument/2006/relationships/ctrlProp" Target="../ctrlProps/ctrlProp6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7.xml"/><Relationship Id="rId13" Type="http://schemas.openxmlformats.org/officeDocument/2006/relationships/ctrlProp" Target="../ctrlProps/ctrlProp82.xml"/><Relationship Id="rId18" Type="http://schemas.openxmlformats.org/officeDocument/2006/relationships/ctrlProp" Target="../ctrlProps/ctrlProp87.xml"/><Relationship Id="rId26" Type="http://schemas.openxmlformats.org/officeDocument/2006/relationships/ctrlProp" Target="../ctrlProps/ctrlProp95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90.xml"/><Relationship Id="rId7" Type="http://schemas.openxmlformats.org/officeDocument/2006/relationships/ctrlProp" Target="../ctrlProps/ctrlProp76.xml"/><Relationship Id="rId12" Type="http://schemas.openxmlformats.org/officeDocument/2006/relationships/ctrlProp" Target="../ctrlProps/ctrlProp81.xml"/><Relationship Id="rId17" Type="http://schemas.openxmlformats.org/officeDocument/2006/relationships/ctrlProp" Target="../ctrlProps/ctrlProp86.xml"/><Relationship Id="rId25" Type="http://schemas.openxmlformats.org/officeDocument/2006/relationships/ctrlProp" Target="../ctrlProps/ctrlProp9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85.xml"/><Relationship Id="rId20" Type="http://schemas.openxmlformats.org/officeDocument/2006/relationships/ctrlProp" Target="../ctrlProps/ctrlProp89.xml"/><Relationship Id="rId29" Type="http://schemas.openxmlformats.org/officeDocument/2006/relationships/ctrlProp" Target="../ctrlProps/ctrlProp9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5.xml"/><Relationship Id="rId11" Type="http://schemas.openxmlformats.org/officeDocument/2006/relationships/ctrlProp" Target="../ctrlProps/ctrlProp80.xml"/><Relationship Id="rId24" Type="http://schemas.openxmlformats.org/officeDocument/2006/relationships/ctrlProp" Target="../ctrlProps/ctrlProp93.xml"/><Relationship Id="rId5" Type="http://schemas.openxmlformats.org/officeDocument/2006/relationships/ctrlProp" Target="../ctrlProps/ctrlProp74.xml"/><Relationship Id="rId15" Type="http://schemas.openxmlformats.org/officeDocument/2006/relationships/ctrlProp" Target="../ctrlProps/ctrlProp84.xml"/><Relationship Id="rId23" Type="http://schemas.openxmlformats.org/officeDocument/2006/relationships/ctrlProp" Target="../ctrlProps/ctrlProp92.xml"/><Relationship Id="rId28" Type="http://schemas.openxmlformats.org/officeDocument/2006/relationships/ctrlProp" Target="../ctrlProps/ctrlProp97.xml"/><Relationship Id="rId10" Type="http://schemas.openxmlformats.org/officeDocument/2006/relationships/ctrlProp" Target="../ctrlProps/ctrlProp79.xml"/><Relationship Id="rId19" Type="http://schemas.openxmlformats.org/officeDocument/2006/relationships/ctrlProp" Target="../ctrlProps/ctrlProp88.xml"/><Relationship Id="rId4" Type="http://schemas.openxmlformats.org/officeDocument/2006/relationships/ctrlProp" Target="../ctrlProps/ctrlProp73.xml"/><Relationship Id="rId9" Type="http://schemas.openxmlformats.org/officeDocument/2006/relationships/ctrlProp" Target="../ctrlProps/ctrlProp78.xml"/><Relationship Id="rId14" Type="http://schemas.openxmlformats.org/officeDocument/2006/relationships/ctrlProp" Target="../ctrlProps/ctrlProp83.xml"/><Relationship Id="rId22" Type="http://schemas.openxmlformats.org/officeDocument/2006/relationships/ctrlProp" Target="../ctrlProps/ctrlProp91.xml"/><Relationship Id="rId27" Type="http://schemas.openxmlformats.org/officeDocument/2006/relationships/ctrlProp" Target="../ctrlProps/ctrlProp9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AP87"/>
  <sheetViews>
    <sheetView showGridLines="0" tabSelected="1" zoomScaleNormal="100" workbookViewId="0">
      <selection activeCell="E5" sqref="E5:M5"/>
    </sheetView>
  </sheetViews>
  <sheetFormatPr defaultColWidth="9.140625" defaultRowHeight="15.75" customHeight="1" x14ac:dyDescent="0.2"/>
  <cols>
    <col min="1" max="3" width="5.7109375" style="47" customWidth="1"/>
    <col min="4" max="4" width="6" style="47" customWidth="1"/>
    <col min="5" max="9" width="5.42578125" style="47" customWidth="1"/>
    <col min="10" max="12" width="7.5703125" style="47" customWidth="1"/>
    <col min="13" max="17" width="8.5703125" style="47" customWidth="1"/>
    <col min="18" max="20" width="5.7109375" style="47" customWidth="1"/>
    <col min="21" max="21" width="8.28515625" style="47" customWidth="1"/>
    <col min="22" max="22" width="9.140625" style="47" hidden="1" customWidth="1"/>
    <col min="23" max="25" width="14.28515625" style="47" hidden="1" customWidth="1"/>
    <col min="26" max="26" width="9.42578125" style="47" hidden="1" customWidth="1"/>
    <col min="27" max="27" width="10.7109375" style="1" hidden="1" customWidth="1"/>
    <col min="28" max="34" width="9.140625" style="47" hidden="1" customWidth="1"/>
    <col min="35" max="36" width="9.140625" style="47" customWidth="1"/>
    <col min="37" max="16384" width="9.140625" style="47"/>
  </cols>
  <sheetData>
    <row r="1" spans="1:42" ht="7.15" customHeight="1" thickBot="1" x14ac:dyDescent="0.25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42" ht="31.5" customHeight="1" thickBot="1" x14ac:dyDescent="0.25">
      <c r="A2" s="92" t="s">
        <v>112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4" t="s">
        <v>91</v>
      </c>
      <c r="W2" s="230" t="s">
        <v>60</v>
      </c>
      <c r="X2" s="230"/>
      <c r="Y2" s="230"/>
      <c r="Z2" s="230"/>
      <c r="AA2" s="230"/>
      <c r="AB2" s="230"/>
      <c r="AC2" s="230"/>
      <c r="AD2" s="230"/>
      <c r="AE2" s="105"/>
      <c r="AF2" s="105"/>
      <c r="AG2" s="105"/>
      <c r="AH2" s="105"/>
    </row>
    <row r="3" spans="1:42" ht="22.5" customHeight="1" x14ac:dyDescent="0.25">
      <c r="A3" s="22" t="s">
        <v>140</v>
      </c>
      <c r="B3" s="10"/>
      <c r="C3" s="10"/>
      <c r="D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2" t="s">
        <v>99</v>
      </c>
      <c r="S3" s="231" t="s">
        <v>232</v>
      </c>
      <c r="T3" s="231"/>
      <c r="AI3" s="9"/>
      <c r="AJ3" s="232" t="s">
        <v>87</v>
      </c>
      <c r="AK3" s="232"/>
      <c r="AL3" s="232"/>
      <c r="AM3" s="232"/>
      <c r="AN3" s="232"/>
      <c r="AO3" s="232"/>
      <c r="AP3" s="232"/>
    </row>
    <row r="4" spans="1:42" ht="16.5" customHeight="1" x14ac:dyDescent="0.2">
      <c r="W4" s="95" t="s">
        <v>59</v>
      </c>
      <c r="X4" s="96"/>
      <c r="Y4" s="96"/>
      <c r="Z4" s="96"/>
      <c r="AA4" s="47"/>
      <c r="AB4" s="95" t="s">
        <v>115</v>
      </c>
      <c r="AC4" s="96"/>
      <c r="AD4" s="96"/>
      <c r="AE4" s="99"/>
      <c r="AF4" s="99"/>
      <c r="AG4" s="99"/>
      <c r="AH4" s="99"/>
      <c r="AJ4" s="232"/>
      <c r="AK4" s="232"/>
      <c r="AL4" s="232"/>
      <c r="AM4" s="232"/>
      <c r="AN4" s="232"/>
      <c r="AO4" s="232"/>
      <c r="AP4" s="232"/>
    </row>
    <row r="5" spans="1:42" ht="19.5" customHeight="1" x14ac:dyDescent="0.25">
      <c r="A5" s="41" t="s">
        <v>0</v>
      </c>
      <c r="E5" s="233" t="s">
        <v>105</v>
      </c>
      <c r="F5" s="233"/>
      <c r="G5" s="233"/>
      <c r="H5" s="233"/>
      <c r="I5" s="233"/>
      <c r="J5" s="233"/>
      <c r="K5" s="233"/>
      <c r="L5" s="233"/>
      <c r="M5" s="233"/>
      <c r="O5" s="2" t="s">
        <v>55</v>
      </c>
      <c r="P5" s="174" t="s">
        <v>113</v>
      </c>
      <c r="Q5" s="174"/>
      <c r="R5" s="174"/>
      <c r="S5" s="174"/>
      <c r="T5" s="174"/>
      <c r="V5" s="47">
        <v>5</v>
      </c>
      <c r="W5" s="4" t="s">
        <v>118</v>
      </c>
      <c r="X5" s="77" t="str">
        <f>IF(OR(Z11=FALSE,Z17=FALSE,Z23=FALSE,Z29=FALSE,Z35=FALSE),"NO","YES")</f>
        <v>NO</v>
      </c>
      <c r="Y5" s="4" t="s">
        <v>210</v>
      </c>
      <c r="AA5" s="47"/>
      <c r="AB5" s="27" t="s">
        <v>113</v>
      </c>
      <c r="AJ5" s="232"/>
      <c r="AK5" s="232"/>
      <c r="AL5" s="232"/>
      <c r="AM5" s="232"/>
      <c r="AN5" s="232"/>
      <c r="AO5" s="232"/>
      <c r="AP5" s="232"/>
    </row>
    <row r="6" spans="1:42" ht="16.5" customHeight="1" x14ac:dyDescent="0.2">
      <c r="A6" s="41" t="s">
        <v>83</v>
      </c>
      <c r="E6" s="174" t="s">
        <v>113</v>
      </c>
      <c r="F6" s="174"/>
      <c r="G6" s="174"/>
      <c r="H6" s="174"/>
      <c r="I6" s="174"/>
      <c r="J6" s="174"/>
      <c r="K6" s="174"/>
      <c r="L6" s="174"/>
      <c r="M6" s="174"/>
      <c r="O6" s="2" t="s">
        <v>85</v>
      </c>
      <c r="P6" s="234" t="s">
        <v>113</v>
      </c>
      <c r="Q6" s="234"/>
      <c r="R6" s="234"/>
      <c r="S6" s="234"/>
      <c r="T6" s="234"/>
      <c r="V6" s="47">
        <v>6</v>
      </c>
      <c r="W6" s="4" t="s">
        <v>67</v>
      </c>
      <c r="X6" s="78" t="str">
        <f>IF(OR(Z12=TRUE,Z18=TRUE,Z24=TRUE,Z30=TRUE,Z36=TRUE),"YES","NO")</f>
        <v>NO</v>
      </c>
      <c r="Y6" s="4" t="s">
        <v>212</v>
      </c>
      <c r="Z6" s="1" t="b">
        <f>IF(OR(P8="-- select from drop-down list --",P8="NO - Proposed class only"),FALSE, TRUE)</f>
        <v>0</v>
      </c>
      <c r="AA6" s="47"/>
      <c r="AB6" s="49" t="s">
        <v>185</v>
      </c>
      <c r="AJ6" s="232"/>
      <c r="AK6" s="232"/>
      <c r="AL6" s="232"/>
      <c r="AM6" s="232"/>
      <c r="AN6" s="232"/>
      <c r="AO6" s="232"/>
      <c r="AP6" s="232"/>
    </row>
    <row r="7" spans="1:42" ht="16.5" customHeight="1" x14ac:dyDescent="0.2">
      <c r="A7" s="41" t="s">
        <v>116</v>
      </c>
      <c r="E7" s="179"/>
      <c r="F7" s="179"/>
      <c r="G7" s="179"/>
      <c r="H7" s="179"/>
      <c r="I7" s="179"/>
      <c r="J7" s="179"/>
      <c r="K7" s="179"/>
      <c r="L7" s="179"/>
      <c r="M7" s="179"/>
      <c r="N7" s="178" t="s">
        <v>214</v>
      </c>
      <c r="O7" s="178"/>
      <c r="P7" s="180"/>
      <c r="Q7" s="180"/>
      <c r="R7" s="180"/>
      <c r="S7" s="180"/>
      <c r="T7" s="180"/>
      <c r="V7" s="47">
        <v>7</v>
      </c>
      <c r="W7" s="4" t="s">
        <v>119</v>
      </c>
      <c r="X7" s="78" t="str">
        <f>IF(AND(Z13="YES",Z19="YES",Z25="YES",Z31="YES",Z37="YES"),"YES","NO")</f>
        <v>NO</v>
      </c>
      <c r="AA7" s="47"/>
      <c r="AB7" s="49" t="s">
        <v>244</v>
      </c>
    </row>
    <row r="8" spans="1:42" ht="16.5" customHeight="1" x14ac:dyDescent="0.2">
      <c r="A8" s="41" t="s">
        <v>117</v>
      </c>
      <c r="E8" s="175"/>
      <c r="F8" s="175"/>
      <c r="G8" s="175"/>
      <c r="H8" s="175"/>
      <c r="I8" s="175"/>
      <c r="J8" s="175"/>
      <c r="K8" s="175"/>
      <c r="L8" s="175"/>
      <c r="M8" s="175"/>
      <c r="N8" s="178"/>
      <c r="O8" s="178"/>
      <c r="P8" s="174" t="s">
        <v>113</v>
      </c>
      <c r="Q8" s="174"/>
      <c r="R8" s="174"/>
      <c r="S8" s="174"/>
      <c r="T8" s="174"/>
      <c r="V8" s="47">
        <v>8</v>
      </c>
      <c r="W8" s="4" t="s">
        <v>65</v>
      </c>
      <c r="X8" s="78" t="str">
        <f>IF(OR(Z14=2,Z20=2,Z26=2,Z32=2,Z38=2),"YES","NO")</f>
        <v>NO</v>
      </c>
      <c r="AA8" s="47"/>
      <c r="AB8" s="49" t="s">
        <v>209</v>
      </c>
    </row>
    <row r="9" spans="1:42" ht="16.5" customHeight="1" x14ac:dyDescent="0.2">
      <c r="F9" s="49"/>
      <c r="G9" s="49"/>
      <c r="J9" s="49"/>
      <c r="K9" s="49"/>
      <c r="M9" s="49"/>
      <c r="T9" s="139" t="s">
        <v>211</v>
      </c>
      <c r="AA9" s="47"/>
      <c r="AB9" s="49" t="s">
        <v>183</v>
      </c>
      <c r="AJ9" s="224" t="s">
        <v>98</v>
      </c>
      <c r="AK9" s="225"/>
      <c r="AL9" s="225"/>
      <c r="AM9" s="225"/>
      <c r="AN9" s="225"/>
      <c r="AO9" s="225"/>
      <c r="AP9" s="226"/>
    </row>
    <row r="10" spans="1:42" ht="16.5" customHeight="1" x14ac:dyDescent="0.2">
      <c r="C10" s="235" t="str">
        <f>IF(Z6=FALSE,"","To be considered for an alternate market class if the proposed class is not endorsed by the QET")</f>
        <v/>
      </c>
      <c r="D10" s="235"/>
      <c r="E10" s="235"/>
      <c r="F10" s="235"/>
      <c r="G10" s="235"/>
      <c r="H10" s="235"/>
      <c r="I10" s="235"/>
      <c r="J10" s="235"/>
      <c r="O10" s="2"/>
      <c r="W10" s="95" t="s">
        <v>4</v>
      </c>
      <c r="X10" s="96"/>
      <c r="Y10" s="96"/>
      <c r="Z10" s="96"/>
      <c r="AA10" s="47"/>
      <c r="AJ10" s="227"/>
      <c r="AK10" s="228"/>
      <c r="AL10" s="228"/>
      <c r="AM10" s="228"/>
      <c r="AN10" s="228"/>
      <c r="AO10" s="228"/>
      <c r="AP10" s="229"/>
    </row>
    <row r="11" spans="1:42" ht="16.5" customHeight="1" x14ac:dyDescent="0.2">
      <c r="C11" s="235"/>
      <c r="D11" s="235"/>
      <c r="E11" s="235"/>
      <c r="F11" s="235"/>
      <c r="G11" s="235"/>
      <c r="H11" s="235"/>
      <c r="I11" s="235"/>
      <c r="J11" s="235"/>
      <c r="K11" s="24"/>
      <c r="L11" s="24"/>
      <c r="M11" s="24"/>
      <c r="R11" s="2" t="s">
        <v>213</v>
      </c>
      <c r="S11" s="185" t="s">
        <v>120</v>
      </c>
      <c r="T11" s="185"/>
      <c r="V11" s="47">
        <v>11</v>
      </c>
      <c r="W11" s="49" t="s">
        <v>5</v>
      </c>
      <c r="Y11" s="46" t="s">
        <v>96</v>
      </c>
      <c r="Z11" s="48" t="b">
        <f>IF(ISBLANK(L26),FALSE,IF(OR(ISBLANK(J26),ISBLANK(K26)),FALSE,IF(AND(P5="Winter wheat",P6="CWSP (winter)"),IF(L26&gt;=K26,TRUE,FALSE),IF(L26&gt;=N26,TRUE,FALSE))))</f>
        <v>0</v>
      </c>
      <c r="AA11" s="47"/>
      <c r="AJ11" s="68" t="s">
        <v>222</v>
      </c>
      <c r="AK11" s="66"/>
      <c r="AL11" s="66"/>
      <c r="AM11" s="66"/>
      <c r="AN11" s="66"/>
      <c r="AO11" s="66"/>
      <c r="AP11" s="67"/>
    </row>
    <row r="12" spans="1:42" ht="16.5" customHeight="1" x14ac:dyDescent="0.2">
      <c r="C12" s="235"/>
      <c r="D12" s="235"/>
      <c r="E12" s="235"/>
      <c r="F12" s="235"/>
      <c r="G12" s="235"/>
      <c r="H12" s="235"/>
      <c r="I12" s="235"/>
      <c r="J12" s="235"/>
      <c r="M12" s="160"/>
      <c r="O12" s="160"/>
      <c r="T12" s="80"/>
      <c r="V12" s="47">
        <v>12</v>
      </c>
      <c r="W12" s="49" t="s">
        <v>23</v>
      </c>
      <c r="Y12" s="46" t="s">
        <v>2</v>
      </c>
      <c r="Z12" s="48" t="b">
        <f>IF(ISBLANK(L26),FALSE,IF(OR(ISBLANK(J26),ISBLANK(K26)),TRUE,IF(AND(P5="Winter wheat",P6="CWSP (winter)"),IF(L26&lt;K26,TRUE,FALSE),IF(L26&lt;N26,TRUE,FALSE))))</f>
        <v>0</v>
      </c>
      <c r="AA12" s="47"/>
      <c r="AB12" s="95" t="s">
        <v>46</v>
      </c>
      <c r="AC12" s="97"/>
      <c r="AJ12" s="75" t="s">
        <v>107</v>
      </c>
      <c r="AP12" s="53"/>
    </row>
    <row r="13" spans="1:42" ht="16.5" customHeight="1" x14ac:dyDescent="0.2">
      <c r="S13" s="123"/>
      <c r="T13" s="123"/>
      <c r="V13" s="47">
        <v>13</v>
      </c>
      <c r="W13" s="49" t="s">
        <v>6</v>
      </c>
      <c r="Y13" s="46" t="s">
        <v>45</v>
      </c>
      <c r="Z13" s="48" t="str">
        <f>IF(Z11=TRUE,"YES",IF(AND(Z12=TRUE,Z14=1),"YES","NO"))</f>
        <v>NO</v>
      </c>
      <c r="AA13" s="8"/>
      <c r="AB13" s="27" t="s">
        <v>113</v>
      </c>
      <c r="AJ13" s="76" t="s">
        <v>95</v>
      </c>
      <c r="AP13" s="53"/>
    </row>
    <row r="14" spans="1:42" ht="16.5" customHeight="1" x14ac:dyDescent="0.25">
      <c r="A14" s="33" t="s">
        <v>68</v>
      </c>
      <c r="B14" s="50"/>
      <c r="C14" s="50"/>
      <c r="D14" s="50"/>
      <c r="E14" s="50"/>
      <c r="F14" s="50"/>
      <c r="G14" s="138" t="s">
        <v>92</v>
      </c>
      <c r="H14" s="138"/>
      <c r="I14" s="138"/>
      <c r="J14" s="138"/>
      <c r="K14" s="138"/>
      <c r="M14" s="44" t="s">
        <v>136</v>
      </c>
      <c r="N14" s="44" t="s">
        <v>137</v>
      </c>
      <c r="O14" s="44" t="s">
        <v>138</v>
      </c>
      <c r="P14" s="44" t="s">
        <v>93</v>
      </c>
      <c r="V14" s="47">
        <v>14</v>
      </c>
      <c r="W14" s="27" t="s">
        <v>199</v>
      </c>
      <c r="Y14" s="46" t="s">
        <v>192</v>
      </c>
      <c r="Z14" s="58">
        <v>0</v>
      </c>
      <c r="AA14" s="47"/>
      <c r="AB14" s="49" t="s">
        <v>42</v>
      </c>
      <c r="AJ14" s="76" t="s">
        <v>150</v>
      </c>
      <c r="AP14" s="53"/>
    </row>
    <row r="15" spans="1:42" ht="16.5" customHeight="1" x14ac:dyDescent="0.2">
      <c r="A15" s="41" t="s">
        <v>40</v>
      </c>
      <c r="F15" s="23"/>
      <c r="G15" s="175"/>
      <c r="H15" s="175"/>
      <c r="I15" s="175"/>
      <c r="J15" s="175"/>
      <c r="K15" s="175"/>
      <c r="L15" s="49"/>
      <c r="M15" s="36"/>
      <c r="N15" s="36"/>
      <c r="O15" s="36"/>
      <c r="P15" s="37">
        <f>SUM(M15:O15)</f>
        <v>0</v>
      </c>
      <c r="Q15" s="176" t="s">
        <v>130</v>
      </c>
      <c r="R15" s="177"/>
      <c r="S15" s="177"/>
      <c r="T15" s="177"/>
      <c r="W15" s="49"/>
      <c r="AB15" s="49" t="s">
        <v>74</v>
      </c>
      <c r="AJ15" s="54" t="s">
        <v>216</v>
      </c>
      <c r="AP15" s="53"/>
    </row>
    <row r="16" spans="1:42" ht="16.5" customHeight="1" x14ac:dyDescent="0.2">
      <c r="A16" s="41" t="s">
        <v>39</v>
      </c>
      <c r="G16" s="175"/>
      <c r="H16" s="175"/>
      <c r="I16" s="175"/>
      <c r="J16" s="175"/>
      <c r="K16" s="175"/>
      <c r="L16" s="49"/>
      <c r="M16" s="36"/>
      <c r="N16" s="36"/>
      <c r="O16" s="36"/>
      <c r="P16" s="40">
        <f t="shared" ref="P16:P17" si="0">SUM(M16:O16)</f>
        <v>0</v>
      </c>
      <c r="Q16" s="176"/>
      <c r="R16" s="177"/>
      <c r="S16" s="177"/>
      <c r="T16" s="177"/>
      <c r="W16" s="95" t="s">
        <v>7</v>
      </c>
      <c r="X16" s="96"/>
      <c r="Y16" s="96"/>
      <c r="Z16" s="96"/>
      <c r="AA16" s="47"/>
      <c r="AB16" s="49" t="s">
        <v>104</v>
      </c>
      <c r="AJ16" s="161" t="s">
        <v>219</v>
      </c>
      <c r="AP16" s="53"/>
    </row>
    <row r="17" spans="1:42" ht="16.5" customHeight="1" x14ac:dyDescent="0.2">
      <c r="A17" s="41" t="s">
        <v>44</v>
      </c>
      <c r="G17" s="175"/>
      <c r="H17" s="175"/>
      <c r="I17" s="175"/>
      <c r="J17" s="175"/>
      <c r="K17" s="175"/>
      <c r="L17" s="49"/>
      <c r="M17" s="38"/>
      <c r="N17" s="38"/>
      <c r="O17" s="38"/>
      <c r="P17" s="39">
        <f t="shared" si="0"/>
        <v>0</v>
      </c>
      <c r="Q17" s="222" t="s">
        <v>94</v>
      </c>
      <c r="R17" s="223"/>
      <c r="S17" s="223"/>
      <c r="T17" s="223"/>
      <c r="V17" s="47">
        <v>17</v>
      </c>
      <c r="W17" s="49" t="s">
        <v>8</v>
      </c>
      <c r="Y17" s="46" t="s">
        <v>96</v>
      </c>
      <c r="Z17" s="48" t="b">
        <f>IF((P5="Winter wheat"),TRUE,IF(ISBLANK(L28),FALSE,IF(OR(ISBLANK(J28),ISBLANK(K28)),FALSE,IF(L28&lt;=N28,TRUE,FALSE))))</f>
        <v>0</v>
      </c>
      <c r="AA17" s="47"/>
      <c r="AJ17" s="161" t="s">
        <v>217</v>
      </c>
      <c r="AP17" s="53"/>
    </row>
    <row r="18" spans="1:42" ht="16.5" customHeight="1" x14ac:dyDescent="0.2">
      <c r="A18" s="41"/>
      <c r="G18" s="80"/>
      <c r="H18" s="80"/>
      <c r="I18" s="80"/>
      <c r="J18" s="80"/>
      <c r="K18" s="80"/>
      <c r="L18" s="49"/>
      <c r="M18" s="1"/>
      <c r="N18" s="79"/>
      <c r="O18" s="1"/>
      <c r="P18" s="1"/>
      <c r="Q18" s="72"/>
      <c r="R18" s="49"/>
      <c r="T18" s="72"/>
      <c r="V18" s="47">
        <v>18</v>
      </c>
      <c r="W18" s="49" t="s">
        <v>23</v>
      </c>
      <c r="Y18" s="46" t="s">
        <v>2</v>
      </c>
      <c r="Z18" s="48" t="b">
        <f>IF((P5="Winter wheat"),FALSE,IF(ISBLANK(L28),FALSE,IF(OR(ISBLANK(J28),ISBLANK(K28)),TRUE,IF(L28&gt;N28,TRUE,FALSE))))</f>
        <v>0</v>
      </c>
      <c r="AA18" s="47"/>
      <c r="AB18" s="95" t="s">
        <v>229</v>
      </c>
      <c r="AC18" s="97"/>
      <c r="AE18" s="95" t="s">
        <v>230</v>
      </c>
      <c r="AF18" s="97"/>
      <c r="AJ18" s="54" t="s">
        <v>208</v>
      </c>
      <c r="AP18" s="53"/>
    </row>
    <row r="19" spans="1:42" ht="16.5" customHeight="1" x14ac:dyDescent="0.2">
      <c r="A19" s="41"/>
      <c r="G19" s="80"/>
      <c r="H19" s="80"/>
      <c r="I19" s="80"/>
      <c r="J19" s="80"/>
      <c r="K19" s="80"/>
      <c r="L19" s="49"/>
      <c r="M19" s="1"/>
      <c r="N19" s="79"/>
      <c r="O19" s="1"/>
      <c r="P19" s="1"/>
      <c r="Q19" s="72"/>
      <c r="R19" s="49"/>
      <c r="T19" s="72"/>
      <c r="V19" s="47">
        <v>19</v>
      </c>
      <c r="W19" s="49" t="s">
        <v>10</v>
      </c>
      <c r="Y19" s="46" t="s">
        <v>45</v>
      </c>
      <c r="Z19" s="48" t="str">
        <f>IF(Z17=TRUE,"YES",IF(AND(Z18=TRUE,Z20=1),"YES","NO"))</f>
        <v>NO</v>
      </c>
      <c r="AA19" s="47"/>
      <c r="AB19" s="27" t="s">
        <v>113</v>
      </c>
      <c r="AE19" s="27" t="s">
        <v>113</v>
      </c>
      <c r="AJ19" s="54" t="s">
        <v>204</v>
      </c>
      <c r="AP19" s="53"/>
    </row>
    <row r="20" spans="1:42" ht="16.5" customHeight="1" x14ac:dyDescent="0.2">
      <c r="A20" s="181" t="s">
        <v>145</v>
      </c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4" t="str">
        <f>IF((OR(ISBLANK(E5),E5="Start Here")),"","for "&amp;E5)</f>
        <v/>
      </c>
      <c r="O20" s="184"/>
      <c r="P20" s="184"/>
      <c r="Q20" s="184"/>
      <c r="R20" s="184"/>
      <c r="S20" s="184"/>
      <c r="T20" s="184"/>
      <c r="V20" s="47">
        <v>20</v>
      </c>
      <c r="W20" s="27" t="s">
        <v>199</v>
      </c>
      <c r="Y20" s="46" t="s">
        <v>192</v>
      </c>
      <c r="Z20" s="58">
        <v>0</v>
      </c>
      <c r="AA20" s="47"/>
      <c r="AB20" s="49" t="s">
        <v>43</v>
      </c>
      <c r="AE20" s="49" t="s">
        <v>228</v>
      </c>
      <c r="AJ20" s="54" t="s">
        <v>161</v>
      </c>
      <c r="AP20" s="53"/>
    </row>
    <row r="21" spans="1:42" ht="18" customHeight="1" x14ac:dyDescent="0.2">
      <c r="A21" s="181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4"/>
      <c r="O21" s="184"/>
      <c r="P21" s="184"/>
      <c r="Q21" s="184"/>
      <c r="R21" s="184"/>
      <c r="S21" s="184"/>
      <c r="T21" s="184"/>
      <c r="W21" s="49"/>
      <c r="AA21" s="47"/>
      <c r="AB21" s="49" t="s">
        <v>47</v>
      </c>
      <c r="AE21" s="49" t="s">
        <v>43</v>
      </c>
      <c r="AJ21" s="54" t="s">
        <v>162</v>
      </c>
      <c r="AP21" s="53"/>
    </row>
    <row r="22" spans="1:42" ht="18" customHeight="1" x14ac:dyDescent="0.25">
      <c r="A22" s="33" t="s">
        <v>147</v>
      </c>
      <c r="B22" s="33"/>
      <c r="C22" s="33"/>
      <c r="D22" s="33"/>
      <c r="E22" s="33"/>
      <c r="F22" s="33"/>
      <c r="G22" s="33"/>
      <c r="H22" s="33"/>
      <c r="I22" s="33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W22" s="95" t="s">
        <v>103</v>
      </c>
      <c r="X22" s="96"/>
      <c r="Y22" s="96"/>
      <c r="Z22" s="96"/>
      <c r="AA22" s="47"/>
      <c r="AB22" s="49" t="s">
        <v>48</v>
      </c>
      <c r="AE22" s="49" t="s">
        <v>47</v>
      </c>
      <c r="AJ22" s="54" t="s">
        <v>163</v>
      </c>
      <c r="AP22" s="53"/>
    </row>
    <row r="23" spans="1:42" ht="18" customHeight="1" x14ac:dyDescent="0.2">
      <c r="A23" s="73" t="s">
        <v>110</v>
      </c>
      <c r="B23" s="74"/>
      <c r="C23" s="183" t="str">
        <f>IF(OR(E5="Start Here",ISBLANK(E5)),"",E5)</f>
        <v/>
      </c>
      <c r="D23" s="183"/>
      <c r="E23" s="183"/>
      <c r="F23" s="183"/>
      <c r="G23" s="183"/>
      <c r="H23" s="183"/>
      <c r="I23" s="28"/>
      <c r="J23" s="173" t="s">
        <v>26</v>
      </c>
      <c r="K23" s="173"/>
      <c r="L23" s="29"/>
      <c r="M23" s="173" t="s">
        <v>135</v>
      </c>
      <c r="N23" s="173"/>
      <c r="O23" s="29"/>
      <c r="P23" s="173" t="s">
        <v>63</v>
      </c>
      <c r="Q23" s="173"/>
      <c r="R23" s="173" t="s">
        <v>134</v>
      </c>
      <c r="S23" s="173"/>
      <c r="T23" s="182"/>
      <c r="V23" s="47">
        <v>23</v>
      </c>
      <c r="W23" s="49" t="s">
        <v>14</v>
      </c>
      <c r="Y23" s="46" t="s">
        <v>96</v>
      </c>
      <c r="Z23" s="48" t="b">
        <f>IF(ISBLANK(L30),FALSE,IF(OR(ISBLANK(J30),ISBLANK(K30)),FALSE,IF(L30&lt;=N30,TRUE,FALSE)))</f>
        <v>0</v>
      </c>
      <c r="AA23" s="47"/>
      <c r="AB23" s="49" t="s">
        <v>227</v>
      </c>
      <c r="AE23" s="49" t="s">
        <v>48</v>
      </c>
      <c r="AJ23" s="54" t="s">
        <v>71</v>
      </c>
      <c r="AP23" s="53"/>
    </row>
    <row r="24" spans="1:42" ht="18" customHeight="1" x14ac:dyDescent="0.2">
      <c r="A24" s="59" t="s">
        <v>144</v>
      </c>
      <c r="B24" s="5"/>
      <c r="C24" s="5"/>
      <c r="D24" s="5"/>
      <c r="E24" s="5" t="s">
        <v>70</v>
      </c>
      <c r="F24" s="5"/>
      <c r="G24" s="5"/>
      <c r="H24" s="5"/>
      <c r="I24" s="5"/>
      <c r="J24" s="44" t="s">
        <v>24</v>
      </c>
      <c r="K24" s="44" t="s">
        <v>25</v>
      </c>
      <c r="L24" s="44" t="s">
        <v>36</v>
      </c>
      <c r="M24" s="44" t="s">
        <v>62</v>
      </c>
      <c r="N24" s="44" t="s">
        <v>131</v>
      </c>
      <c r="O24" s="44"/>
      <c r="P24" s="69" t="s">
        <v>89</v>
      </c>
      <c r="Q24" s="69" t="s">
        <v>9</v>
      </c>
      <c r="R24" s="44" t="s">
        <v>90</v>
      </c>
      <c r="S24" s="44" t="s">
        <v>64</v>
      </c>
      <c r="T24" s="70" t="s">
        <v>127</v>
      </c>
      <c r="V24" s="47">
        <v>24</v>
      </c>
      <c r="W24" s="49" t="s">
        <v>23</v>
      </c>
      <c r="Y24" s="46" t="s">
        <v>2</v>
      </c>
      <c r="Z24" s="48" t="b">
        <f>IF(ISBLANK(L30),FALSE,IF(OR(ISBLANK(J30),ISBLANK(K30)),TRUE,IF(L30&gt;N30,TRUE,FALSE)))</f>
        <v>0</v>
      </c>
      <c r="AA24" s="47"/>
      <c r="AB24" s="49" t="s">
        <v>51</v>
      </c>
      <c r="AE24" s="49" t="s">
        <v>227</v>
      </c>
      <c r="AJ24" s="54" t="s">
        <v>160</v>
      </c>
      <c r="AP24" s="53"/>
    </row>
    <row r="25" spans="1:42" ht="16.5" customHeight="1" x14ac:dyDescent="0.2">
      <c r="A25" s="188" t="s">
        <v>27</v>
      </c>
      <c r="B25" s="189"/>
      <c r="C25" s="189"/>
      <c r="D25" s="189"/>
      <c r="E25" s="192" t="str">
        <f>IF(ISBLANK(L26),"---",IF(OR(ISBLANK(J26),ISBLANK(K26)),W14,IF(L26&gt;K26,W11,IF(L26&lt;J26,W13,W12))))</f>
        <v>---</v>
      </c>
      <c r="F25" s="192"/>
      <c r="G25" s="192"/>
      <c r="H25" s="192"/>
      <c r="I25" s="126" t="s">
        <v>196</v>
      </c>
      <c r="J25" s="108"/>
      <c r="K25" s="108"/>
      <c r="L25" s="117" t="str">
        <f>C23</f>
        <v/>
      </c>
      <c r="M25" s="120"/>
      <c r="N25" s="119"/>
      <c r="O25" s="119"/>
      <c r="P25" s="196" t="s">
        <v>186</v>
      </c>
      <c r="Q25" s="196"/>
      <c r="R25" s="196"/>
      <c r="S25" s="196"/>
      <c r="T25" s="197"/>
      <c r="V25" s="43">
        <v>25</v>
      </c>
      <c r="W25" s="49" t="s">
        <v>15</v>
      </c>
      <c r="Y25" s="46" t="s">
        <v>45</v>
      </c>
      <c r="Z25" s="48" t="str">
        <f>IF(Z23=TRUE,"YES",IF(AND(Z24=TRUE,Z26=1),"YES","NO"))</f>
        <v>NO</v>
      </c>
      <c r="AA25" s="47"/>
      <c r="AB25" s="49" t="s">
        <v>49</v>
      </c>
      <c r="AE25" s="49" t="s">
        <v>51</v>
      </c>
      <c r="AJ25" s="54" t="s">
        <v>151</v>
      </c>
      <c r="AP25" s="53"/>
    </row>
    <row r="26" spans="1:42" ht="16.5" customHeight="1" x14ac:dyDescent="0.2">
      <c r="A26" s="190"/>
      <c r="B26" s="191"/>
      <c r="C26" s="191"/>
      <c r="D26" s="191"/>
      <c r="E26" s="193"/>
      <c r="F26" s="193"/>
      <c r="G26" s="193"/>
      <c r="H26" s="193"/>
      <c r="I26" s="106" t="s">
        <v>197</v>
      </c>
      <c r="J26" s="17"/>
      <c r="K26" s="17"/>
      <c r="L26" s="107"/>
      <c r="M26" s="152"/>
      <c r="N26" s="134" t="str">
        <f>IF(OR(ISBLANK(J26),ISBLANK(K26)),"--",J26-M26)</f>
        <v>--</v>
      </c>
      <c r="O26" s="131"/>
      <c r="P26" s="109" t="b">
        <v>0</v>
      </c>
      <c r="Q26" s="110"/>
      <c r="R26" s="111"/>
      <c r="S26" s="112"/>
      <c r="T26" s="113"/>
      <c r="V26" s="47">
        <v>26</v>
      </c>
      <c r="W26" s="27" t="s">
        <v>199</v>
      </c>
      <c r="Y26" s="46" t="s">
        <v>192</v>
      </c>
      <c r="Z26" s="58">
        <v>0</v>
      </c>
      <c r="AA26" s="47"/>
      <c r="AB26" s="49" t="s">
        <v>50</v>
      </c>
      <c r="AE26" s="49" t="s">
        <v>49</v>
      </c>
      <c r="AJ26" s="54" t="s">
        <v>155</v>
      </c>
      <c r="AP26" s="53"/>
    </row>
    <row r="27" spans="1:42" ht="16.5" customHeight="1" x14ac:dyDescent="0.2">
      <c r="A27" s="188" t="s">
        <v>28</v>
      </c>
      <c r="B27" s="189"/>
      <c r="C27" s="189"/>
      <c r="D27" s="189"/>
      <c r="E27" s="192" t="str">
        <f>IF(P5="winter wheat","Not applicable",IF(ISBLANK(L28),"---",IF(OR(ISBLANK(J28),ISBLANK(K28)),W20,IF(L28&gt;K28,W19,IF(L28&lt;J28,W17,W18)))))</f>
        <v>---</v>
      </c>
      <c r="F27" s="192"/>
      <c r="G27" s="192"/>
      <c r="H27" s="194"/>
      <c r="I27" s="126" t="s">
        <v>196</v>
      </c>
      <c r="J27" s="108"/>
      <c r="K27" s="108"/>
      <c r="L27" s="117" t="str">
        <f>C23</f>
        <v/>
      </c>
      <c r="M27" s="118"/>
      <c r="N27" s="118"/>
      <c r="O27" s="118"/>
      <c r="P27" s="198" t="s">
        <v>187</v>
      </c>
      <c r="Q27" s="198"/>
      <c r="R27" s="198"/>
      <c r="S27" s="198"/>
      <c r="T27" s="199"/>
      <c r="W27" s="49"/>
      <c r="AA27" s="47"/>
      <c r="AB27" s="49" t="s">
        <v>41</v>
      </c>
      <c r="AE27" s="49" t="s">
        <v>50</v>
      </c>
      <c r="AJ27" s="54" t="s">
        <v>126</v>
      </c>
      <c r="AP27" s="53"/>
    </row>
    <row r="28" spans="1:42" ht="16.5" customHeight="1" x14ac:dyDescent="0.2">
      <c r="A28" s="190"/>
      <c r="B28" s="191"/>
      <c r="C28" s="191"/>
      <c r="D28" s="191"/>
      <c r="E28" s="193"/>
      <c r="F28" s="193"/>
      <c r="G28" s="193"/>
      <c r="H28" s="195"/>
      <c r="I28" s="127" t="s">
        <v>197</v>
      </c>
      <c r="J28" s="143"/>
      <c r="K28" s="143"/>
      <c r="L28" s="141"/>
      <c r="M28" s="153"/>
      <c r="N28" s="134" t="str">
        <f>IF(OR(ISBLANK(J28),ISBLANK(K28)),"--",K28+M28)</f>
        <v>--</v>
      </c>
      <c r="O28" s="131"/>
      <c r="P28" s="109" t="b">
        <v>0</v>
      </c>
      <c r="Q28" s="110" t="b">
        <v>0</v>
      </c>
      <c r="R28" s="114"/>
      <c r="S28" s="115"/>
      <c r="T28" s="116"/>
      <c r="W28" s="95" t="s">
        <v>16</v>
      </c>
      <c r="X28" s="96"/>
      <c r="Y28" s="96"/>
      <c r="Z28" s="96"/>
      <c r="AA28" s="47"/>
      <c r="AB28" s="49" t="s">
        <v>52</v>
      </c>
      <c r="AE28" s="49" t="s">
        <v>41</v>
      </c>
      <c r="AJ28" s="54"/>
      <c r="AP28" s="53"/>
    </row>
    <row r="29" spans="1:42" ht="16.5" customHeight="1" x14ac:dyDescent="0.2">
      <c r="A29" s="188" t="s">
        <v>191</v>
      </c>
      <c r="B29" s="189"/>
      <c r="C29" s="189"/>
      <c r="D29" s="189"/>
      <c r="E29" s="192" t="str">
        <f>IF(ISBLANK(L30),"---",IF(OR(ISBLANK(J30),ISBLANK(K30)),W26,IF(L30&gt;K30,W25,IF(L30&lt;J30,W23,W24))))</f>
        <v>---</v>
      </c>
      <c r="F29" s="192"/>
      <c r="G29" s="192"/>
      <c r="H29" s="194"/>
      <c r="I29" s="126" t="s">
        <v>196</v>
      </c>
      <c r="J29" s="108"/>
      <c r="K29" s="108"/>
      <c r="L29" s="117" t="str">
        <f>C23</f>
        <v/>
      </c>
      <c r="M29" s="118"/>
      <c r="N29" s="118"/>
      <c r="O29" s="118"/>
      <c r="P29" s="198" t="s">
        <v>190</v>
      </c>
      <c r="Q29" s="198"/>
      <c r="R29" s="198"/>
      <c r="S29" s="198"/>
      <c r="T29" s="199"/>
      <c r="V29" s="47">
        <v>29</v>
      </c>
      <c r="W29" s="49" t="s">
        <v>5</v>
      </c>
      <c r="Y29" s="46" t="s">
        <v>96</v>
      </c>
      <c r="Z29" s="48" t="b">
        <f>IF(ISBLANK(L32),FALSE,IF(OR(ISBLANK(J32),ISBLANK(K32)),FALSE,IF(L32&gt;=N32,TRUE,FALSE)))</f>
        <v>0</v>
      </c>
      <c r="AA29" s="47"/>
      <c r="AB29" s="49" t="s">
        <v>53</v>
      </c>
      <c r="AE29" s="49" t="s">
        <v>52</v>
      </c>
      <c r="AJ29" s="75" t="s">
        <v>106</v>
      </c>
      <c r="AP29" s="53"/>
    </row>
    <row r="30" spans="1:42" ht="16.5" customHeight="1" x14ac:dyDescent="0.2">
      <c r="A30" s="190"/>
      <c r="B30" s="191"/>
      <c r="C30" s="191"/>
      <c r="D30" s="191"/>
      <c r="E30" s="193"/>
      <c r="F30" s="193"/>
      <c r="G30" s="193"/>
      <c r="H30" s="195"/>
      <c r="I30" s="127" t="s">
        <v>197</v>
      </c>
      <c r="J30" s="140"/>
      <c r="K30" s="140"/>
      <c r="L30" s="141"/>
      <c r="M30" s="153"/>
      <c r="N30" s="134" t="str">
        <f>IF(OR(ISBLANK(J30),ISBLANK(K30)),"--",K30+M30)</f>
        <v>--</v>
      </c>
      <c r="O30" s="131"/>
      <c r="P30" s="109" t="b">
        <v>0</v>
      </c>
      <c r="Q30" s="110" t="b">
        <v>0</v>
      </c>
      <c r="R30" s="114"/>
      <c r="S30" s="115"/>
      <c r="T30" s="116"/>
      <c r="V30" s="47">
        <v>30</v>
      </c>
      <c r="W30" s="49" t="s">
        <v>23</v>
      </c>
      <c r="Y30" s="46" t="s">
        <v>2</v>
      </c>
      <c r="Z30" s="7" t="b">
        <f>IF(ISBLANK(L32),FALSE,IF(OR(ISBLANK(J32),ISBLANK(K32)),TRUE,IF(L32&lt;N32,TRUE,FALSE)))</f>
        <v>0</v>
      </c>
      <c r="AA30" s="47"/>
      <c r="AB30" s="49" t="s">
        <v>54</v>
      </c>
      <c r="AE30" s="49" t="s">
        <v>53</v>
      </c>
      <c r="AJ30" s="75" t="s">
        <v>159</v>
      </c>
      <c r="AP30" s="53"/>
    </row>
    <row r="31" spans="1:42" ht="16.5" customHeight="1" x14ac:dyDescent="0.2">
      <c r="A31" s="188" t="s">
        <v>29</v>
      </c>
      <c r="B31" s="189"/>
      <c r="C31" s="189"/>
      <c r="D31" s="189"/>
      <c r="E31" s="192" t="str">
        <f>IF(ISBLANK(L32),"---",IF(OR(ISBLANK(J32),ISBLANK(K32)),W32,IF(L32&gt;K32,W29,IF(L32&lt;J32,W31,W30))))</f>
        <v>---</v>
      </c>
      <c r="F31" s="192"/>
      <c r="G31" s="192"/>
      <c r="H31" s="194"/>
      <c r="I31" s="126" t="s">
        <v>196</v>
      </c>
      <c r="J31" s="108"/>
      <c r="K31" s="108"/>
      <c r="L31" s="117" t="str">
        <f>C23</f>
        <v/>
      </c>
      <c r="M31" s="130"/>
      <c r="N31" s="118"/>
      <c r="O31" s="118"/>
      <c r="P31" s="198" t="s">
        <v>188</v>
      </c>
      <c r="Q31" s="198"/>
      <c r="R31" s="198"/>
      <c r="S31" s="198"/>
      <c r="T31" s="199"/>
      <c r="V31" s="47">
        <v>31</v>
      </c>
      <c r="W31" s="49" t="s">
        <v>6</v>
      </c>
      <c r="Y31" s="46" t="s">
        <v>45</v>
      </c>
      <c r="Z31" s="48" t="str">
        <f>IF(Z29=TRUE,"YES",IF(AND(Z30=TRUE,Z32=1),"YES","NO"))</f>
        <v>NO</v>
      </c>
      <c r="AA31" s="47"/>
      <c r="AB31" s="49" t="s">
        <v>22</v>
      </c>
      <c r="AE31" s="49" t="s">
        <v>54</v>
      </c>
      <c r="AJ31" s="75" t="s">
        <v>158</v>
      </c>
      <c r="AP31" s="53"/>
    </row>
    <row r="32" spans="1:42" ht="16.5" customHeight="1" x14ac:dyDescent="0.2">
      <c r="A32" s="190"/>
      <c r="B32" s="191"/>
      <c r="C32" s="191"/>
      <c r="D32" s="191"/>
      <c r="E32" s="193"/>
      <c r="F32" s="193"/>
      <c r="G32" s="193"/>
      <c r="H32" s="195"/>
      <c r="I32" s="127" t="s">
        <v>197</v>
      </c>
      <c r="J32" s="140"/>
      <c r="K32" s="140"/>
      <c r="L32" s="142"/>
      <c r="M32" s="36"/>
      <c r="N32" s="135" t="str">
        <f>IF(OR(ISBLANK(J32),ISBLANK(K32)),"--",J32-M32)</f>
        <v>--</v>
      </c>
      <c r="O32" s="131"/>
      <c r="P32" s="109" t="b">
        <v>0</v>
      </c>
      <c r="Q32" s="110" t="b">
        <v>0</v>
      </c>
      <c r="R32" s="114"/>
      <c r="S32" s="115"/>
      <c r="T32" s="116"/>
      <c r="V32" s="47">
        <v>32</v>
      </c>
      <c r="W32" s="27" t="s">
        <v>199</v>
      </c>
      <c r="Y32" s="46" t="s">
        <v>192</v>
      </c>
      <c r="Z32" s="58">
        <v>0</v>
      </c>
      <c r="AA32" s="47"/>
      <c r="AB32" s="49" t="s">
        <v>231</v>
      </c>
      <c r="AE32" s="49" t="s">
        <v>22</v>
      </c>
      <c r="AJ32" s="76" t="s">
        <v>207</v>
      </c>
      <c r="AP32" s="53"/>
    </row>
    <row r="33" spans="1:42" ht="16.5" customHeight="1" x14ac:dyDescent="0.2">
      <c r="A33" s="188" t="s">
        <v>30</v>
      </c>
      <c r="B33" s="189"/>
      <c r="C33" s="189"/>
      <c r="D33" s="189"/>
      <c r="E33" s="192" t="str">
        <f>IF(OR(P5="spring wheat",P5="spring spelt"),"Not applicable",IF(ISBLANK(L34),"---",IF(OR(ISBLANK(J34),ISBLANK(K34)),W38,IF(L34&gt;K34,W35,IF(L34&lt;J34,W37,W36)))))</f>
        <v>---</v>
      </c>
      <c r="F33" s="192"/>
      <c r="G33" s="192"/>
      <c r="H33" s="194"/>
      <c r="I33" s="126" t="s">
        <v>196</v>
      </c>
      <c r="J33" s="108"/>
      <c r="K33" s="108"/>
      <c r="L33" s="117" t="str">
        <f>C23</f>
        <v/>
      </c>
      <c r="M33" s="118"/>
      <c r="N33" s="118"/>
      <c r="O33" s="118"/>
      <c r="P33" s="198" t="s">
        <v>189</v>
      </c>
      <c r="Q33" s="198"/>
      <c r="R33" s="198"/>
      <c r="S33" s="198"/>
      <c r="T33" s="199"/>
      <c r="W33" s="49"/>
      <c r="AA33" s="47"/>
      <c r="AB33" s="49"/>
      <c r="AE33" s="49"/>
      <c r="AJ33" s="133" t="s">
        <v>220</v>
      </c>
      <c r="AP33" s="53"/>
    </row>
    <row r="34" spans="1:42" ht="16.5" customHeight="1" x14ac:dyDescent="0.2">
      <c r="A34" s="190"/>
      <c r="B34" s="191"/>
      <c r="C34" s="191"/>
      <c r="D34" s="191"/>
      <c r="E34" s="193"/>
      <c r="F34" s="193"/>
      <c r="G34" s="193"/>
      <c r="H34" s="195"/>
      <c r="I34" s="127" t="s">
        <v>197</v>
      </c>
      <c r="J34" s="17"/>
      <c r="K34" s="17"/>
      <c r="L34" s="107"/>
      <c r="M34" s="152"/>
      <c r="N34" s="151" t="str">
        <f>IF(OR(ISBLANK(J34),ISBLANK(K34)),"--",J34-M34)</f>
        <v>--</v>
      </c>
      <c r="O34" s="131"/>
      <c r="P34" s="109" t="b">
        <v>0</v>
      </c>
      <c r="Q34" s="110" t="b">
        <v>0</v>
      </c>
      <c r="R34" s="114"/>
      <c r="S34" s="115"/>
      <c r="T34" s="116"/>
      <c r="W34" s="95" t="s">
        <v>18</v>
      </c>
      <c r="X34" s="96"/>
      <c r="Y34" s="96"/>
      <c r="Z34" s="96"/>
      <c r="AB34" s="95" t="s">
        <v>121</v>
      </c>
      <c r="AC34" s="97"/>
      <c r="AJ34" s="133" t="s">
        <v>221</v>
      </c>
      <c r="AP34" s="53"/>
    </row>
    <row r="35" spans="1:42" ht="16.5" customHeight="1" x14ac:dyDescent="0.2">
      <c r="A35" s="74" t="s">
        <v>37</v>
      </c>
      <c r="B35" s="66"/>
      <c r="C35" s="204" t="str">
        <f>IF(OR(ISBLANK(E5),E5="Start Here"),"---",IF(X5="NO","DISCUSSION REQUIRED",IF(X6="YES","DISCUSSION REQUIRED","NO DISCUSSION REQUIRED")))</f>
        <v>---</v>
      </c>
      <c r="D35" s="204"/>
      <c r="E35" s="204"/>
      <c r="F35" s="204"/>
      <c r="G35" s="204"/>
      <c r="H35" s="204"/>
      <c r="I35" s="86" t="s">
        <v>61</v>
      </c>
      <c r="J35" s="186" t="str">
        <f>IF(OR(ISBLANK(E5),E5="Start Here"),"---",IF(X5="YES","NO CONCERNS",IF(AND(X6="YES",X7="YES"),"CONCERNS RESOLVED","FLAG - UNRESOLVED CONCERNS")))</f>
        <v>---</v>
      </c>
      <c r="K35" s="186"/>
      <c r="L35" s="186"/>
      <c r="M35" s="186"/>
      <c r="N35" s="186"/>
      <c r="O35" s="34"/>
      <c r="P35" s="34"/>
      <c r="Q35" s="34"/>
      <c r="R35" s="34"/>
      <c r="S35" s="34"/>
      <c r="T35" s="34"/>
      <c r="V35" s="47">
        <v>35</v>
      </c>
      <c r="W35" s="49" t="s">
        <v>5</v>
      </c>
      <c r="Y35" s="46" t="s">
        <v>96</v>
      </c>
      <c r="Z35" s="48" t="b">
        <f>IF(OR(P5="Spring wheat",P5="Spring spelt"),TRUE,IF(ISBLANK(L34),FALSE,IF(OR(ISBLANK(J34),ISBLANK(K34)),FALSE,IF(L34&gt;=N34,TRUE,FALSE))))</f>
        <v>0</v>
      </c>
      <c r="AB35" s="9" t="s">
        <v>120</v>
      </c>
      <c r="AJ35" s="54" t="s">
        <v>86</v>
      </c>
      <c r="AP35" s="53"/>
    </row>
    <row r="36" spans="1:42" ht="16.5" customHeight="1" x14ac:dyDescent="0.2">
      <c r="A36" s="205" t="s">
        <v>38</v>
      </c>
      <c r="B36" s="205"/>
      <c r="C36" s="205"/>
      <c r="D36" s="205"/>
      <c r="E36" s="205"/>
      <c r="F36" s="205"/>
      <c r="G36" s="205"/>
      <c r="H36" s="205"/>
      <c r="I36" s="205"/>
      <c r="J36" s="187" t="str">
        <f>IF(OR(ISBLANK(E5),E5="Start Here"),"---",IF(AND(X5="YES",X6="NO"),"ENDORSES the registration of this candidate cultivar",IF(AND(X6="YES",X7="YES"),"ENDORSES the registration of this candidate cultivar",IF(AND(X5="NO",X6="NO"),"    ---",IF(AND(X6="YES",X8="YES"),"REFERS this candidate to the Cultivar Voting Panel",IF(X6="YES","DECISION is PENDING the outcome of DISCUSSION","ENDORSES the registration of this candidate cultivar"))))))</f>
        <v>---</v>
      </c>
      <c r="K36" s="187"/>
      <c r="L36" s="187"/>
      <c r="M36" s="187"/>
      <c r="N36" s="187"/>
      <c r="O36" s="187"/>
      <c r="P36" s="187"/>
      <c r="Q36" s="187"/>
      <c r="R36" s="187"/>
      <c r="S36" s="187"/>
      <c r="T36" s="71"/>
      <c r="V36" s="47">
        <v>36</v>
      </c>
      <c r="W36" s="49" t="s">
        <v>23</v>
      </c>
      <c r="Y36" s="46" t="s">
        <v>2</v>
      </c>
      <c r="Z36" s="48" t="b">
        <f>IF(OR(P5="Spring wheat",P5="Spring spelt"),FALSE,IF(ISBLANK(L34),FALSE,IF(OR(ISBLANK(J34),ISBLANK(K34)),TRUE,IF(L34&lt;N34,TRUE,FALSE))))</f>
        <v>0</v>
      </c>
      <c r="AB36" s="49" t="s">
        <v>128</v>
      </c>
      <c r="AJ36" s="54" t="s">
        <v>73</v>
      </c>
      <c r="AP36" s="53"/>
    </row>
    <row r="37" spans="1:42" ht="16.5" customHeight="1" x14ac:dyDescent="0.25">
      <c r="A37" s="49"/>
      <c r="E37" s="7"/>
      <c r="F37" s="7"/>
      <c r="G37" s="7"/>
      <c r="H37" s="7"/>
      <c r="I37" s="7"/>
      <c r="J37" s="1"/>
      <c r="K37" s="1"/>
      <c r="L37" s="1"/>
      <c r="M37" s="168"/>
      <c r="N37" s="1"/>
      <c r="O37" s="48"/>
      <c r="P37" s="81"/>
      <c r="Q37" s="82"/>
      <c r="R37" s="81"/>
      <c r="S37" s="169"/>
      <c r="T37" s="169"/>
      <c r="V37" s="47">
        <v>37</v>
      </c>
      <c r="W37" s="49" t="s">
        <v>6</v>
      </c>
      <c r="Y37" s="46" t="s">
        <v>45</v>
      </c>
      <c r="Z37" s="48" t="str">
        <f>IF(Z35=TRUE,"YES",IF(AND(Z36=TRUE,Z38=1),"YES","NO"))</f>
        <v>NO</v>
      </c>
      <c r="AB37" s="49" t="s">
        <v>129</v>
      </c>
      <c r="AJ37" s="54" t="s">
        <v>153</v>
      </c>
      <c r="AP37" s="53"/>
    </row>
    <row r="38" spans="1:42" ht="16.5" customHeight="1" x14ac:dyDescent="0.25">
      <c r="A38" s="25" t="s">
        <v>173</v>
      </c>
      <c r="B38" s="50"/>
      <c r="C38" s="50"/>
      <c r="D38" s="50"/>
      <c r="E38" s="85"/>
      <c r="F38" s="85"/>
      <c r="G38" s="85"/>
      <c r="H38" s="85"/>
      <c r="I38" s="85"/>
      <c r="J38" s="167"/>
      <c r="K38" s="167"/>
      <c r="L38" s="167"/>
      <c r="M38" s="168"/>
      <c r="N38" s="1"/>
      <c r="O38" s="48"/>
      <c r="P38" s="81"/>
      <c r="Q38" s="82"/>
      <c r="R38" s="81"/>
      <c r="S38" s="169"/>
      <c r="T38" s="169"/>
      <c r="V38" s="47">
        <v>38</v>
      </c>
      <c r="W38" s="27" t="s">
        <v>199</v>
      </c>
      <c r="Y38" s="46" t="s">
        <v>192</v>
      </c>
      <c r="Z38" s="58">
        <v>0</v>
      </c>
      <c r="AJ38" s="54" t="s">
        <v>100</v>
      </c>
      <c r="AP38" s="53"/>
    </row>
    <row r="39" spans="1:42" ht="16.5" customHeight="1" x14ac:dyDescent="0.2">
      <c r="A39" s="188" t="s">
        <v>31</v>
      </c>
      <c r="B39" s="189"/>
      <c r="C39" s="189"/>
      <c r="D39" s="189"/>
      <c r="E39" s="200" t="str">
        <f>IF(ISBLANK(L40),"---",IF(OR(ISBLANK(J40),ISBLANK(K40)),W44,IF(L40&gt;K40,W43,IF(L40&lt;J40,W41,W42))))</f>
        <v>---</v>
      </c>
      <c r="F39" s="200"/>
      <c r="G39" s="200"/>
      <c r="H39" s="201"/>
      <c r="I39" s="126" t="s">
        <v>196</v>
      </c>
      <c r="J39" s="108"/>
      <c r="K39" s="108"/>
      <c r="L39" s="117" t="str">
        <f>C23</f>
        <v/>
      </c>
      <c r="M39" s="83"/>
      <c r="N39" s="83"/>
      <c r="O39" s="83"/>
      <c r="P39" s="83"/>
      <c r="Q39" s="83"/>
      <c r="R39" s="83"/>
      <c r="S39" s="83"/>
      <c r="T39" s="84"/>
      <c r="W39" s="49"/>
      <c r="AJ39" s="54" t="s">
        <v>154</v>
      </c>
      <c r="AP39" s="53"/>
    </row>
    <row r="40" spans="1:42" ht="16.5" customHeight="1" x14ac:dyDescent="0.2">
      <c r="A40" s="190"/>
      <c r="B40" s="191"/>
      <c r="C40" s="191"/>
      <c r="D40" s="191"/>
      <c r="E40" s="202"/>
      <c r="F40" s="202"/>
      <c r="G40" s="202"/>
      <c r="H40" s="203"/>
      <c r="I40" s="127" t="s">
        <v>197</v>
      </c>
      <c r="J40" s="17"/>
      <c r="K40" s="17"/>
      <c r="L40" s="137"/>
      <c r="M40" s="83"/>
      <c r="N40" s="83"/>
      <c r="O40" s="83"/>
      <c r="P40" s="83"/>
      <c r="Q40" s="83"/>
      <c r="R40" s="83"/>
      <c r="S40" s="83"/>
      <c r="T40" s="84"/>
      <c r="W40" s="95" t="s">
        <v>11</v>
      </c>
      <c r="X40" s="96"/>
      <c r="Y40" s="96"/>
      <c r="Z40" s="96"/>
      <c r="AA40" s="47"/>
      <c r="AB40" s="99" t="s">
        <v>243</v>
      </c>
      <c r="AJ40" s="51"/>
      <c r="AP40" s="53"/>
    </row>
    <row r="41" spans="1:42" ht="16.5" customHeight="1" x14ac:dyDescent="0.2">
      <c r="A41" s="188" t="s">
        <v>84</v>
      </c>
      <c r="B41" s="189"/>
      <c r="C41" s="189"/>
      <c r="D41" s="189"/>
      <c r="E41" s="200" t="str">
        <f>IF(ISBLANK(L42),"---",IF(OR(ISBLANK(J42),ISBLANK(K42)),W50,IF(L42&gt;K42,W47,IF(L42&lt;J42,W49,W48))))</f>
        <v>---</v>
      </c>
      <c r="F41" s="200"/>
      <c r="G41" s="200"/>
      <c r="H41" s="201"/>
      <c r="I41" s="126" t="s">
        <v>196</v>
      </c>
      <c r="J41" s="108"/>
      <c r="K41" s="108"/>
      <c r="L41" s="117" t="str">
        <f>C23</f>
        <v/>
      </c>
      <c r="M41" s="83"/>
      <c r="N41" s="83"/>
      <c r="O41" s="48"/>
      <c r="P41" s="83"/>
      <c r="Q41" s="83"/>
      <c r="R41" s="83"/>
      <c r="S41" s="83"/>
      <c r="T41" s="84"/>
      <c r="V41" s="47">
        <v>41</v>
      </c>
      <c r="W41" s="49" t="s">
        <v>12</v>
      </c>
      <c r="Y41" s="3"/>
      <c r="Z41" s="11"/>
      <c r="AA41" s="47"/>
      <c r="AB41" s="47" t="s">
        <v>233</v>
      </c>
      <c r="AJ41" s="54" t="s">
        <v>224</v>
      </c>
      <c r="AP41" s="53"/>
    </row>
    <row r="42" spans="1:42" ht="16.5" customHeight="1" x14ac:dyDescent="0.2">
      <c r="A42" s="190"/>
      <c r="B42" s="191"/>
      <c r="C42" s="191"/>
      <c r="D42" s="191"/>
      <c r="E42" s="202"/>
      <c r="F42" s="202"/>
      <c r="G42" s="202"/>
      <c r="H42" s="203"/>
      <c r="I42" s="127" t="s">
        <v>197</v>
      </c>
      <c r="J42" s="144"/>
      <c r="K42" s="144"/>
      <c r="L42" s="145"/>
      <c r="M42" s="83"/>
      <c r="N42" s="83"/>
      <c r="O42" s="83"/>
      <c r="P42" s="83"/>
      <c r="Q42" s="83"/>
      <c r="R42" s="83"/>
      <c r="S42" s="83"/>
      <c r="T42" s="84"/>
      <c r="V42" s="47">
        <v>42</v>
      </c>
      <c r="W42" s="49" t="s">
        <v>23</v>
      </c>
      <c r="Y42" s="3"/>
      <c r="AA42" s="47"/>
      <c r="AB42" s="47" t="s">
        <v>242</v>
      </c>
      <c r="AJ42" s="46" t="s">
        <v>225</v>
      </c>
      <c r="AP42" s="53"/>
    </row>
    <row r="43" spans="1:42" ht="16.5" customHeight="1" x14ac:dyDescent="0.2">
      <c r="A43" s="46" t="s">
        <v>32</v>
      </c>
      <c r="B43" s="49"/>
      <c r="C43" s="49"/>
      <c r="D43" s="49"/>
      <c r="E43" s="206" t="str">
        <f>IF(ISBLANK(L44),"---",IF(OR(ISBLANK(J44),ISBLANK(K44)),W56,IF(L44&gt;K44,W53,IF(L44&lt;J44,W55,W54))))</f>
        <v>---</v>
      </c>
      <c r="F43" s="206"/>
      <c r="G43" s="206"/>
      <c r="H43" s="206"/>
      <c r="I43" s="126" t="s">
        <v>196</v>
      </c>
      <c r="J43" s="108"/>
      <c r="K43" s="108"/>
      <c r="L43" s="117" t="str">
        <f>C23</f>
        <v/>
      </c>
      <c r="M43" s="49"/>
      <c r="N43" s="83"/>
      <c r="O43" s="83"/>
      <c r="P43" s="83"/>
      <c r="Q43" s="83"/>
      <c r="R43" s="83"/>
      <c r="S43" s="83"/>
      <c r="T43" s="84"/>
      <c r="V43" s="47">
        <v>43</v>
      </c>
      <c r="W43" s="49" t="s">
        <v>13</v>
      </c>
      <c r="AA43" s="47"/>
      <c r="AB43" s="47" t="s">
        <v>234</v>
      </c>
      <c r="AJ43" s="46" t="s">
        <v>226</v>
      </c>
      <c r="AP43" s="53"/>
    </row>
    <row r="44" spans="1:42" ht="16.5" customHeight="1" x14ac:dyDescent="0.2">
      <c r="A44" s="121" t="s">
        <v>198</v>
      </c>
      <c r="B44" s="122"/>
      <c r="C44" s="122"/>
      <c r="D44" s="122"/>
      <c r="E44" s="202"/>
      <c r="F44" s="202"/>
      <c r="G44" s="202"/>
      <c r="H44" s="202"/>
      <c r="I44" s="127" t="s">
        <v>197</v>
      </c>
      <c r="J44" s="144"/>
      <c r="K44" s="144"/>
      <c r="L44" s="145"/>
      <c r="N44" s="83"/>
      <c r="O44" s="83"/>
      <c r="P44" s="83"/>
      <c r="Q44" s="83"/>
      <c r="R44" s="83"/>
      <c r="S44" s="83"/>
      <c r="T44" s="84"/>
      <c r="V44" s="47">
        <v>44</v>
      </c>
      <c r="W44" s="27" t="s">
        <v>199</v>
      </c>
      <c r="AA44" s="47"/>
      <c r="AB44" s="47" t="s">
        <v>235</v>
      </c>
      <c r="AJ44" s="55"/>
      <c r="AK44" s="50"/>
      <c r="AL44" s="50"/>
      <c r="AM44" s="50"/>
      <c r="AN44" s="50"/>
      <c r="AO44" s="50"/>
      <c r="AP44" s="52"/>
    </row>
    <row r="45" spans="1:42" ht="16.5" customHeight="1" x14ac:dyDescent="0.2">
      <c r="A45" s="166"/>
      <c r="E45" s="7"/>
      <c r="F45" s="7"/>
      <c r="G45" s="7"/>
      <c r="H45" s="7"/>
      <c r="I45" s="7"/>
      <c r="J45" s="171"/>
      <c r="K45" s="172"/>
      <c r="L45" s="172"/>
      <c r="M45" s="83"/>
      <c r="N45" s="83"/>
      <c r="O45" s="83"/>
      <c r="P45" s="83"/>
      <c r="Q45" s="83"/>
      <c r="R45" s="83"/>
      <c r="S45" s="83"/>
      <c r="T45" s="84"/>
      <c r="W45" s="49"/>
      <c r="AA45" s="47"/>
      <c r="AB45" s="9" t="s">
        <v>236</v>
      </c>
    </row>
    <row r="46" spans="1:42" ht="16.5" customHeight="1" x14ac:dyDescent="0.25">
      <c r="A46" s="25" t="s">
        <v>146</v>
      </c>
      <c r="B46" s="50"/>
      <c r="C46" s="50"/>
      <c r="D46" s="50"/>
      <c r="E46" s="7"/>
      <c r="F46" s="7"/>
      <c r="G46" s="7"/>
      <c r="H46" s="7"/>
      <c r="I46" s="7"/>
      <c r="J46" s="172"/>
      <c r="K46" s="172"/>
      <c r="L46" s="172"/>
      <c r="M46" s="83"/>
      <c r="N46" s="83"/>
      <c r="O46" s="83"/>
      <c r="P46" s="83"/>
      <c r="Q46" s="83"/>
      <c r="R46" s="83"/>
      <c r="S46" s="83"/>
      <c r="T46" s="84"/>
      <c r="W46" s="95" t="s">
        <v>17</v>
      </c>
      <c r="X46" s="96"/>
      <c r="Y46" s="96"/>
      <c r="Z46" s="96"/>
      <c r="AA46" s="47"/>
      <c r="AB46" s="9" t="s">
        <v>237</v>
      </c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</row>
    <row r="47" spans="1:42" ht="16.5" customHeight="1" x14ac:dyDescent="0.2">
      <c r="A47" s="62" t="s">
        <v>139</v>
      </c>
      <c r="B47" s="19"/>
      <c r="C47" s="19"/>
      <c r="D47" s="19"/>
      <c r="E47" s="208" t="s">
        <v>113</v>
      </c>
      <c r="F47" s="208"/>
      <c r="G47" s="208"/>
      <c r="H47" s="208"/>
      <c r="I47" s="208"/>
      <c r="J47" s="209"/>
      <c r="K47" s="90" t="s">
        <v>203</v>
      </c>
      <c r="M47" s="49"/>
      <c r="N47" s="49"/>
      <c r="O47" s="49"/>
      <c r="P47" s="49"/>
      <c r="Q47" s="49"/>
      <c r="R47" s="87"/>
      <c r="S47" s="42"/>
      <c r="T47" s="42"/>
      <c r="V47" s="47">
        <v>47</v>
      </c>
      <c r="W47" s="49" t="s">
        <v>5</v>
      </c>
      <c r="AA47" s="47"/>
      <c r="AB47" s="9" t="s">
        <v>238</v>
      </c>
      <c r="AD47" s="212"/>
      <c r="AE47" s="212"/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</row>
    <row r="48" spans="1:42" ht="16.5" customHeight="1" x14ac:dyDescent="0.2">
      <c r="A48" s="61" t="s">
        <v>139</v>
      </c>
      <c r="B48" s="15"/>
      <c r="C48" s="15"/>
      <c r="D48" s="15"/>
      <c r="E48" s="210" t="s">
        <v>113</v>
      </c>
      <c r="F48" s="210"/>
      <c r="G48" s="210"/>
      <c r="H48" s="210"/>
      <c r="I48" s="210"/>
      <c r="J48" s="211"/>
      <c r="K48" s="91" t="s">
        <v>148</v>
      </c>
      <c r="M48" s="170"/>
      <c r="N48" s="170"/>
      <c r="O48" s="170"/>
      <c r="P48" s="170"/>
      <c r="Q48" s="170"/>
      <c r="R48" s="88"/>
      <c r="S48" s="42"/>
      <c r="T48" s="42"/>
      <c r="V48" s="47">
        <v>48</v>
      </c>
      <c r="W48" s="49" t="s">
        <v>23</v>
      </c>
      <c r="AA48" s="47"/>
      <c r="AB48" s="9" t="s">
        <v>239</v>
      </c>
      <c r="AD48" s="207"/>
      <c r="AE48" s="207"/>
      <c r="AF48" s="207"/>
      <c r="AG48" s="207"/>
      <c r="AH48" s="207"/>
      <c r="AI48" s="207"/>
      <c r="AJ48" s="207"/>
      <c r="AK48" s="207"/>
      <c r="AL48" s="207"/>
      <c r="AM48" s="207"/>
      <c r="AN48" s="207"/>
      <c r="AO48" s="207"/>
    </row>
    <row r="49" spans="1:41" ht="16.5" customHeight="1" x14ac:dyDescent="0.2">
      <c r="A49" s="61" t="s">
        <v>139</v>
      </c>
      <c r="B49" s="15"/>
      <c r="C49" s="15"/>
      <c r="D49" s="15"/>
      <c r="E49" s="210" t="s">
        <v>113</v>
      </c>
      <c r="F49" s="210"/>
      <c r="G49" s="210"/>
      <c r="H49" s="210"/>
      <c r="I49" s="210"/>
      <c r="J49" s="211"/>
      <c r="K49" s="90" t="s">
        <v>202</v>
      </c>
      <c r="M49" s="49"/>
      <c r="N49" s="49"/>
      <c r="O49" s="49"/>
      <c r="P49" s="49"/>
      <c r="Q49" s="49"/>
      <c r="R49" s="88"/>
      <c r="S49" s="42"/>
      <c r="T49" s="42"/>
      <c r="V49" s="47">
        <v>49</v>
      </c>
      <c r="W49" s="49" t="s">
        <v>6</v>
      </c>
      <c r="AA49" s="47"/>
      <c r="AB49" s="9" t="s">
        <v>240</v>
      </c>
      <c r="AD49" s="207"/>
      <c r="AE49" s="207"/>
      <c r="AF49" s="207"/>
      <c r="AG49" s="207"/>
      <c r="AH49" s="207"/>
      <c r="AI49" s="207"/>
      <c r="AJ49" s="207"/>
      <c r="AK49" s="207"/>
      <c r="AL49" s="207"/>
      <c r="AM49" s="207"/>
      <c r="AN49" s="207"/>
      <c r="AO49" s="207"/>
    </row>
    <row r="50" spans="1:41" ht="16.5" customHeight="1" x14ac:dyDescent="0.2">
      <c r="A50" s="63" t="s">
        <v>139</v>
      </c>
      <c r="B50" s="50"/>
      <c r="C50" s="50"/>
      <c r="D50" s="50"/>
      <c r="E50" s="213" t="s">
        <v>113</v>
      </c>
      <c r="F50" s="213"/>
      <c r="G50" s="213"/>
      <c r="H50" s="213"/>
      <c r="I50" s="213"/>
      <c r="J50" s="214"/>
      <c r="K50" s="91" t="s">
        <v>201</v>
      </c>
      <c r="M50" s="49"/>
      <c r="N50" s="49"/>
      <c r="O50" s="49"/>
      <c r="P50" s="49"/>
      <c r="Q50" s="49"/>
      <c r="R50" s="88"/>
      <c r="S50" s="42"/>
      <c r="T50" s="42"/>
      <c r="V50" s="47">
        <v>50</v>
      </c>
      <c r="W50" s="27" t="s">
        <v>199</v>
      </c>
      <c r="AA50" s="47"/>
      <c r="AB50" s="9" t="s">
        <v>241</v>
      </c>
    </row>
    <row r="51" spans="1:41" ht="16.5" customHeight="1" x14ac:dyDescent="0.2">
      <c r="W51" s="49"/>
      <c r="AA51" s="47"/>
    </row>
    <row r="52" spans="1:41" ht="16.5" customHeight="1" x14ac:dyDescent="0.25">
      <c r="A52" s="25" t="s">
        <v>69</v>
      </c>
      <c r="B52" s="5"/>
      <c r="C52" s="5"/>
      <c r="D52" s="5"/>
      <c r="E52" s="6"/>
      <c r="F52" s="6"/>
      <c r="G52" s="6"/>
      <c r="H52" s="6"/>
      <c r="I52" s="6"/>
      <c r="J52" s="6"/>
      <c r="K52" s="6"/>
      <c r="L52" s="6"/>
      <c r="M52" s="3"/>
      <c r="N52" s="3"/>
      <c r="O52" s="3"/>
      <c r="P52" s="3"/>
      <c r="Q52" s="3"/>
      <c r="R52" s="3"/>
      <c r="S52" s="3"/>
      <c r="T52" s="3"/>
      <c r="W52" s="95" t="s">
        <v>20</v>
      </c>
      <c r="X52" s="96"/>
      <c r="Y52" s="96"/>
      <c r="Z52" s="96"/>
      <c r="AA52" s="47"/>
    </row>
    <row r="53" spans="1:41" ht="16.5" customHeight="1" x14ac:dyDescent="0.2">
      <c r="A53" s="31">
        <v>1</v>
      </c>
      <c r="B53" s="218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S53" s="80"/>
      <c r="T53" s="80"/>
      <c r="V53" s="47">
        <v>53</v>
      </c>
      <c r="W53" s="27" t="s">
        <v>5</v>
      </c>
      <c r="AA53" s="47"/>
    </row>
    <row r="54" spans="1:41" ht="16.5" customHeight="1" x14ac:dyDescent="0.2">
      <c r="A54" s="32">
        <v>2</v>
      </c>
      <c r="B54" s="219"/>
      <c r="C54" s="219"/>
      <c r="D54" s="219"/>
      <c r="E54" s="219"/>
      <c r="F54" s="219"/>
      <c r="G54" s="219"/>
      <c r="H54" s="219"/>
      <c r="I54" s="219"/>
      <c r="J54" s="219"/>
      <c r="K54" s="219"/>
      <c r="L54" s="219"/>
      <c r="M54" s="80"/>
      <c r="N54" s="4" t="s">
        <v>57</v>
      </c>
      <c r="O54" s="179"/>
      <c r="P54" s="179"/>
      <c r="Q54" s="179"/>
      <c r="R54" s="179"/>
      <c r="S54" s="80"/>
      <c r="T54" s="80"/>
      <c r="V54" s="47">
        <v>54</v>
      </c>
      <c r="W54" s="49" t="s">
        <v>23</v>
      </c>
      <c r="AA54" s="47"/>
    </row>
    <row r="55" spans="1:41" ht="16.5" customHeight="1" x14ac:dyDescent="0.2">
      <c r="A55" s="32">
        <v>3</v>
      </c>
      <c r="B55" s="220"/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80"/>
      <c r="N55" s="4" t="s">
        <v>58</v>
      </c>
      <c r="O55" s="179"/>
      <c r="P55" s="179"/>
      <c r="Q55" s="179"/>
      <c r="R55" s="179"/>
      <c r="V55" s="47">
        <v>55</v>
      </c>
      <c r="W55" s="49" t="s">
        <v>6</v>
      </c>
      <c r="AA55" s="47"/>
    </row>
    <row r="56" spans="1:41" ht="16.5" customHeight="1" x14ac:dyDescent="0.2">
      <c r="A56" s="32">
        <v>4</v>
      </c>
      <c r="B56" s="220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80"/>
      <c r="S56" s="80"/>
      <c r="T56" s="80"/>
      <c r="V56" s="47">
        <v>56</v>
      </c>
      <c r="W56" s="27" t="s">
        <v>199</v>
      </c>
      <c r="AA56" s="47"/>
    </row>
    <row r="57" spans="1:41" ht="16.5" customHeight="1" x14ac:dyDescent="0.2">
      <c r="A57" s="32">
        <v>5</v>
      </c>
      <c r="B57" s="220"/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80"/>
      <c r="N57" s="4" t="s">
        <v>56</v>
      </c>
      <c r="O57" s="179"/>
      <c r="P57" s="179"/>
      <c r="Q57" s="179"/>
      <c r="R57" s="179"/>
      <c r="S57" s="80"/>
      <c r="T57" s="80"/>
      <c r="W57" s="27"/>
      <c r="AA57" s="47"/>
    </row>
    <row r="58" spans="1:41" ht="16.5" customHeight="1" x14ac:dyDescent="0.2">
      <c r="A58" s="32">
        <v>6</v>
      </c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80"/>
      <c r="T58" s="80"/>
      <c r="W58" s="95" t="s">
        <v>35</v>
      </c>
      <c r="X58" s="96"/>
      <c r="Y58" s="96"/>
      <c r="Z58" s="96"/>
      <c r="AA58" s="47"/>
    </row>
    <row r="59" spans="1:41" ht="16.5" customHeight="1" x14ac:dyDescent="0.2">
      <c r="A59" s="32">
        <v>7</v>
      </c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220"/>
      <c r="M59" s="1"/>
      <c r="N59" s="216"/>
      <c r="O59" s="216"/>
      <c r="P59" s="216"/>
      <c r="Q59" s="216"/>
      <c r="R59" s="216"/>
      <c r="S59" s="216"/>
      <c r="V59" s="47">
        <v>59</v>
      </c>
      <c r="W59" s="27" t="s">
        <v>113</v>
      </c>
      <c r="AA59" s="47"/>
      <c r="AI59" s="49"/>
    </row>
    <row r="60" spans="1:41" ht="16.5" customHeight="1" x14ac:dyDescent="0.2">
      <c r="A60" s="32">
        <v>8</v>
      </c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220"/>
      <c r="M60" s="1"/>
      <c r="N60" s="216"/>
      <c r="O60" s="216"/>
      <c r="P60" s="216"/>
      <c r="Q60" s="216"/>
      <c r="R60" s="216"/>
      <c r="S60" s="216"/>
      <c r="V60" s="47">
        <v>60</v>
      </c>
      <c r="W60" s="49" t="s">
        <v>142</v>
      </c>
      <c r="AA60" s="47"/>
      <c r="AI60" s="49"/>
    </row>
    <row r="61" spans="1:41" ht="16.5" customHeight="1" x14ac:dyDescent="0.2">
      <c r="A61" s="32">
        <v>9</v>
      </c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220"/>
      <c r="M61" s="1"/>
      <c r="N61" s="216"/>
      <c r="O61" s="216"/>
      <c r="P61" s="216"/>
      <c r="Q61" s="216"/>
      <c r="R61" s="216"/>
      <c r="S61" s="216"/>
      <c r="V61" s="47">
        <v>61</v>
      </c>
      <c r="W61" s="49" t="s">
        <v>33</v>
      </c>
      <c r="AA61" s="47"/>
      <c r="AI61" s="49"/>
    </row>
    <row r="62" spans="1:41" ht="16.5" customHeight="1" x14ac:dyDescent="0.2">
      <c r="A62" s="26">
        <v>10</v>
      </c>
      <c r="B62" s="221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N62" s="217"/>
      <c r="O62" s="217"/>
      <c r="P62" s="217"/>
      <c r="Q62" s="217"/>
      <c r="R62" s="217"/>
      <c r="S62" s="217"/>
      <c r="V62" s="47">
        <v>62</v>
      </c>
      <c r="W62" s="49" t="s">
        <v>21</v>
      </c>
      <c r="AA62" s="47"/>
      <c r="AI62" s="49"/>
    </row>
    <row r="63" spans="1:41" ht="16.5" customHeight="1" x14ac:dyDescent="0.2">
      <c r="O63" s="3" t="s">
        <v>19</v>
      </c>
      <c r="P63" s="1"/>
      <c r="Q63" s="1"/>
      <c r="R63" s="1"/>
      <c r="S63" s="1"/>
      <c r="V63" s="47">
        <v>63</v>
      </c>
      <c r="W63" s="49" t="s">
        <v>143</v>
      </c>
      <c r="AA63" s="47"/>
      <c r="AI63" s="49"/>
    </row>
    <row r="64" spans="1:41" ht="16.5" customHeight="1" x14ac:dyDescent="0.2">
      <c r="V64" s="47">
        <v>64</v>
      </c>
      <c r="W64" s="27" t="s">
        <v>22</v>
      </c>
      <c r="AA64" s="47"/>
    </row>
    <row r="65" spans="1:27" ht="16.5" customHeight="1" x14ac:dyDescent="0.2">
      <c r="AA65" s="47"/>
    </row>
    <row r="66" spans="1:27" ht="16.5" customHeight="1" x14ac:dyDescent="0.2">
      <c r="W66" s="95" t="s">
        <v>122</v>
      </c>
      <c r="X66" s="96"/>
      <c r="Y66" s="96"/>
      <c r="Z66" s="96"/>
      <c r="AA66" s="47"/>
    </row>
    <row r="67" spans="1:27" ht="16.5" customHeight="1" x14ac:dyDescent="0.2">
      <c r="V67" s="47">
        <v>67</v>
      </c>
      <c r="W67" s="49" t="s">
        <v>123</v>
      </c>
      <c r="AA67" s="47"/>
    </row>
    <row r="68" spans="1:27" ht="16.5" customHeight="1" x14ac:dyDescent="0.2">
      <c r="V68" s="47">
        <v>68</v>
      </c>
      <c r="W68" s="49" t="s">
        <v>124</v>
      </c>
      <c r="AA68" s="47"/>
    </row>
    <row r="69" spans="1:27" ht="16.5" customHeight="1" x14ac:dyDescent="0.2">
      <c r="A69" s="215"/>
      <c r="B69" s="215"/>
      <c r="C69" s="215"/>
      <c r="D69" s="215"/>
      <c r="E69" s="215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V69" s="47">
        <v>69</v>
      </c>
      <c r="W69" s="49" t="s">
        <v>125</v>
      </c>
      <c r="AA69" s="47"/>
    </row>
    <row r="70" spans="1:27" ht="16.5" customHeight="1" x14ac:dyDescent="0.2"/>
    <row r="71" spans="1:27" ht="16.5" customHeight="1" x14ac:dyDescent="0.2"/>
    <row r="72" spans="1:27" ht="16.5" customHeight="1" x14ac:dyDescent="0.2">
      <c r="W72" s="49"/>
      <c r="AA72" s="47"/>
    </row>
    <row r="73" spans="1:27" ht="16.5" customHeight="1" x14ac:dyDescent="0.2">
      <c r="W73" s="49"/>
      <c r="AA73" s="47"/>
    </row>
    <row r="74" spans="1:27" ht="16.5" customHeight="1" x14ac:dyDescent="0.2">
      <c r="W74" s="49"/>
      <c r="AA74" s="47"/>
    </row>
    <row r="75" spans="1:27" ht="16.5" customHeight="1" x14ac:dyDescent="0.2">
      <c r="W75" s="49"/>
      <c r="AA75" s="47"/>
    </row>
    <row r="76" spans="1:27" ht="15.75" customHeight="1" x14ac:dyDescent="0.2">
      <c r="AA76" s="47"/>
    </row>
    <row r="77" spans="1:27" ht="15.75" customHeight="1" x14ac:dyDescent="0.2">
      <c r="AA77" s="47"/>
    </row>
    <row r="78" spans="1:27" ht="15.75" customHeight="1" x14ac:dyDescent="0.2">
      <c r="AA78" s="47"/>
    </row>
    <row r="79" spans="1:27" ht="15.75" customHeight="1" x14ac:dyDescent="0.2">
      <c r="AA79" s="47"/>
    </row>
    <row r="80" spans="1:27" ht="15.75" customHeight="1" x14ac:dyDescent="0.2">
      <c r="AA80" s="47"/>
    </row>
    <row r="81" spans="27:27" ht="15.75" customHeight="1" x14ac:dyDescent="0.2">
      <c r="AA81" s="47"/>
    </row>
    <row r="82" spans="27:27" ht="15.75" customHeight="1" x14ac:dyDescent="0.2">
      <c r="AA82" s="47"/>
    </row>
    <row r="83" spans="27:27" ht="15.75" customHeight="1" x14ac:dyDescent="0.2">
      <c r="AA83" s="47"/>
    </row>
    <row r="84" spans="27:27" ht="15.75" customHeight="1" x14ac:dyDescent="0.2">
      <c r="AA84" s="47"/>
    </row>
    <row r="85" spans="27:27" ht="15.75" customHeight="1" x14ac:dyDescent="0.2">
      <c r="AA85" s="47"/>
    </row>
    <row r="86" spans="27:27" ht="15.75" customHeight="1" x14ac:dyDescent="0.2">
      <c r="AA86" s="47"/>
    </row>
    <row r="87" spans="27:27" ht="15.75" customHeight="1" x14ac:dyDescent="0.2">
      <c r="AA87" s="47"/>
    </row>
  </sheetData>
  <sheetProtection algorithmName="SHA-512" hashValue="I5MOhOLnH4kzcanQhZGp8bBQnvEN1Fi501ZYaZswyEeV4r05xCp743F/3VtthBEfHkdw9UfzYBmohm7xvA+sDA==" saltValue="z9ChrLT9YftwgHCjCwPYMQ==" spinCount="100000" sheet="1" objects="1" scenarios="1" selectLockedCells="1"/>
  <protectedRanges>
    <protectedRange sqref="O57:R57 O54:R55 S53:T54 S56:T56" name="Range7"/>
    <protectedRange sqref="Z29 Z11 Z17:Z18 Z23:Z24 Z35:Z36 S39:T50 Q47:R50 E37:L37 O39:O50 E25 P39:R46 AO46:AO49 AD46:AM49 M47:N50 F26:S26 T26:T34 I28 I30 E27 I32 J27:S34 I34 I44 F27:H34 E29 E31 E33 E39:E43 E45:J50 F39:H44 J39:J44 I40 I42 M37:T38 K39:L46 M39:M43 M45:M46" name="Range5"/>
    <protectedRange sqref="E20:K20 K5:K9 H10:I10 L5:L8 J5:J10 M12 G11 G15:L19 M5:M9 H12:J12 E5:I8 E12:F12 F9:G9" name="Range1"/>
    <protectedRange sqref="P5:T7 S8 R11 J11:M11 T11:T12 O12" name="Range2"/>
    <protectedRange sqref="N59:S59 B53:L58 M54:M58 T57:T58 S57" name="Range6"/>
    <protectedRange sqref="I11 O10 O8" name="Range2_2"/>
    <protectedRange sqref="E38:L38" name="Range5_1_4"/>
    <protectedRange sqref="K47:K50" name="Range5_6_1"/>
    <protectedRange sqref="Z12" name="Range5_2"/>
  </protectedRanges>
  <mergeCells count="74">
    <mergeCell ref="G16:K16"/>
    <mergeCell ref="E5:M5"/>
    <mergeCell ref="P5:T5"/>
    <mergeCell ref="E6:M6"/>
    <mergeCell ref="P6:T6"/>
    <mergeCell ref="C10:J12"/>
    <mergeCell ref="Q17:T17"/>
    <mergeCell ref="AJ9:AP10"/>
    <mergeCell ref="W2:AD2"/>
    <mergeCell ref="S3:T3"/>
    <mergeCell ref="AJ3:AP6"/>
    <mergeCell ref="E50:J50"/>
    <mergeCell ref="A69:T69"/>
    <mergeCell ref="O54:R54"/>
    <mergeCell ref="O55:R55"/>
    <mergeCell ref="O57:R57"/>
    <mergeCell ref="N59:S62"/>
    <mergeCell ref="B53:L53"/>
    <mergeCell ref="B54:L54"/>
    <mergeCell ref="B55:L55"/>
    <mergeCell ref="B56:L56"/>
    <mergeCell ref="B57:L57"/>
    <mergeCell ref="B58:L58"/>
    <mergeCell ref="B59:L59"/>
    <mergeCell ref="B60:L60"/>
    <mergeCell ref="B61:L61"/>
    <mergeCell ref="B62:L62"/>
    <mergeCell ref="E43:H44"/>
    <mergeCell ref="AD49:AO49"/>
    <mergeCell ref="E47:J47"/>
    <mergeCell ref="E48:J48"/>
    <mergeCell ref="E49:J49"/>
    <mergeCell ref="AD46:AO46"/>
    <mergeCell ref="AD47:AO47"/>
    <mergeCell ref="AD48:AO48"/>
    <mergeCell ref="A41:D42"/>
    <mergeCell ref="E29:H30"/>
    <mergeCell ref="E33:H34"/>
    <mergeCell ref="E39:H40"/>
    <mergeCell ref="E41:H42"/>
    <mergeCell ref="C35:H35"/>
    <mergeCell ref="A36:I36"/>
    <mergeCell ref="A29:D30"/>
    <mergeCell ref="A31:D32"/>
    <mergeCell ref="A33:D34"/>
    <mergeCell ref="E31:H32"/>
    <mergeCell ref="A39:D40"/>
    <mergeCell ref="J35:N35"/>
    <mergeCell ref="J36:S36"/>
    <mergeCell ref="A25:D26"/>
    <mergeCell ref="E25:H26"/>
    <mergeCell ref="E27:H28"/>
    <mergeCell ref="P25:T25"/>
    <mergeCell ref="P27:T27"/>
    <mergeCell ref="P29:T29"/>
    <mergeCell ref="P31:T31"/>
    <mergeCell ref="A27:D28"/>
    <mergeCell ref="P33:T33"/>
    <mergeCell ref="J23:K23"/>
    <mergeCell ref="P8:T8"/>
    <mergeCell ref="G17:K17"/>
    <mergeCell ref="Q15:T16"/>
    <mergeCell ref="N7:O8"/>
    <mergeCell ref="M23:N23"/>
    <mergeCell ref="E7:M7"/>
    <mergeCell ref="P7:T7"/>
    <mergeCell ref="E8:M8"/>
    <mergeCell ref="A20:M21"/>
    <mergeCell ref="R23:T23"/>
    <mergeCell ref="P23:Q23"/>
    <mergeCell ref="C23:H23"/>
    <mergeCell ref="N20:T21"/>
    <mergeCell ref="G15:K15"/>
    <mergeCell ref="S11:T11"/>
  </mergeCells>
  <conditionalFormatting sqref="C35">
    <cfRule type="cellIs" dxfId="68" priority="27" operator="equal">
      <formula>"NO DISCUSSION REQUIRED"</formula>
    </cfRule>
    <cfRule type="cellIs" dxfId="67" priority="28" operator="equal">
      <formula>"DISCUSSION REQUIRED"</formula>
    </cfRule>
  </conditionalFormatting>
  <conditionalFormatting sqref="E5">
    <cfRule type="containsText" dxfId="66" priority="13" operator="containsText" text="Start Here">
      <formula>NOT(ISERROR(SEARCH("Start Here",E5)))</formula>
    </cfRule>
  </conditionalFormatting>
  <conditionalFormatting sqref="J35">
    <cfRule type="cellIs" dxfId="65" priority="25" operator="equal">
      <formula>"NO CONCERNS"</formula>
    </cfRule>
    <cfRule type="cellIs" dxfId="64" priority="26" operator="equal">
      <formula>"FLAG - UNRESOLVED CONCERNS"</formula>
    </cfRule>
  </conditionalFormatting>
  <conditionalFormatting sqref="J36">
    <cfRule type="cellIs" dxfId="63" priority="29" operator="equal">
      <formula>"ENDORSES the registration of this candidate cultivar"</formula>
    </cfRule>
    <cfRule type="cellIs" dxfId="62" priority="30" operator="equal">
      <formula>"REFERS this candidate to the Cultivar Voting Panel"</formula>
    </cfRule>
  </conditionalFormatting>
  <conditionalFormatting sqref="L26">
    <cfRule type="cellIs" dxfId="61" priority="5" operator="equal">
      <formula>0</formula>
    </cfRule>
    <cfRule type="expression" dxfId="60" priority="19">
      <formula>$Z$11=TRUE</formula>
    </cfRule>
    <cfRule type="expression" dxfId="59" priority="20">
      <formula>$Z$12=TRUE</formula>
    </cfRule>
  </conditionalFormatting>
  <conditionalFormatting sqref="L28">
    <cfRule type="cellIs" dxfId="58" priority="1" operator="equal">
      <formula>0</formula>
    </cfRule>
    <cfRule type="expression" dxfId="57" priority="11">
      <formula>$Z$17=TRUE</formula>
    </cfRule>
    <cfRule type="expression" dxfId="56" priority="12">
      <formula>$Z$18=TRUE</formula>
    </cfRule>
  </conditionalFormatting>
  <conditionalFormatting sqref="L30">
    <cfRule type="cellIs" dxfId="55" priority="2" operator="equal">
      <formula>0</formula>
    </cfRule>
    <cfRule type="expression" dxfId="54" priority="9">
      <formula>$Z$23=TRUE</formula>
    </cfRule>
    <cfRule type="expression" dxfId="53" priority="10">
      <formula>$Z$24=TRUE</formula>
    </cfRule>
  </conditionalFormatting>
  <conditionalFormatting sqref="L32">
    <cfRule type="cellIs" dxfId="52" priority="3" operator="equal">
      <formula>0</formula>
    </cfRule>
    <cfRule type="expression" dxfId="51" priority="7">
      <formula>$Z$29=TRUE</formula>
    </cfRule>
    <cfRule type="expression" dxfId="50" priority="8">
      <formula>$Z$30=TRUE</formula>
    </cfRule>
  </conditionalFormatting>
  <conditionalFormatting sqref="L34">
    <cfRule type="cellIs" dxfId="49" priority="4" operator="equal">
      <formula>0</formula>
    </cfRule>
    <cfRule type="expression" dxfId="48" priority="6">
      <formula>$Z$35=TRUE</formula>
    </cfRule>
    <cfRule type="expression" dxfId="47" priority="14">
      <formula>$Z$36=TRUE</formula>
    </cfRule>
  </conditionalFormatting>
  <dataValidations count="7">
    <dataValidation allowBlank="1" showErrorMessage="1" promptTitle="Enter ID to activate spreadsheet" sqref="E5" xr:uid="{00000000-0002-0000-0000-000003000000}"/>
    <dataValidation type="list" allowBlank="1" showInputMessage="1" showErrorMessage="1" sqref="E47:E50" xr:uid="{00000000-0002-0000-0000-000006000000}">
      <formula1>$W$59:$W$64</formula1>
    </dataValidation>
    <dataValidation type="list" allowBlank="1" showInputMessage="1" showErrorMessage="1" sqref="P5:T5" xr:uid="{00000000-0002-0000-0000-000001000000}">
      <formula1>$AB$13:$AB$16</formula1>
    </dataValidation>
    <dataValidation type="list" allowBlank="1" showInputMessage="1" showErrorMessage="1" sqref="P8:T8" xr:uid="{00000000-0002-0000-0000-000000000000}">
      <formula1>$AE$19:$AE$32</formula1>
    </dataValidation>
    <dataValidation type="list" allowBlank="1" showInputMessage="1" showErrorMessage="1" sqref="P6:T6" xr:uid="{339E31D9-F5BC-46CE-B94A-6F432FEDA5C9}">
      <formula1>$AB$19:$AB$32</formula1>
    </dataValidation>
    <dataValidation type="list" allowBlank="1" showInputMessage="1" showErrorMessage="1" sqref="S11" xr:uid="{00000000-0002-0000-0000-000004000000}">
      <formula1>$AB$35:$AB$37</formula1>
    </dataValidation>
    <dataValidation type="list" allowBlank="1" showInputMessage="1" showErrorMessage="1" sqref="E6:M6" xr:uid="{4DF11015-2D10-4262-A628-20F784216E3F}">
      <formula1>$AB$5:$AB$9</formula1>
    </dataValidation>
  </dataValidations>
  <pageMargins left="0.59055118110236227" right="0.59055118110236227" top="0.59055118110236227" bottom="0.39370078740157483" header="0.51181102362204722" footer="0.51181102362204722"/>
  <pageSetup scale="7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locked="0" defaultSize="0" autoFill="0" autoLine="0" autoPict="0">
                <anchor moveWithCells="1">
                  <from>
                    <xdr:col>16</xdr:col>
                    <xdr:colOff>171450</xdr:colOff>
                    <xdr:row>24</xdr:row>
                    <xdr:rowOff>209550</xdr:rowOff>
                  </from>
                  <to>
                    <xdr:col>16</xdr:col>
                    <xdr:colOff>390525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locked="0" defaultSize="0" autoFill="0" autoLine="0" autoPict="0">
                <anchor moveWithCells="1">
                  <from>
                    <xdr:col>16</xdr:col>
                    <xdr:colOff>171450</xdr:colOff>
                    <xdr:row>26</xdr:row>
                    <xdr:rowOff>209550</xdr:rowOff>
                  </from>
                  <to>
                    <xdr:col>16</xdr:col>
                    <xdr:colOff>390525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locked="0" defaultSize="0" autoFill="0" autoLine="0" autoPict="0">
                <anchor moveWithCells="1">
                  <from>
                    <xdr:col>16</xdr:col>
                    <xdr:colOff>171450</xdr:colOff>
                    <xdr:row>28</xdr:row>
                    <xdr:rowOff>209550</xdr:rowOff>
                  </from>
                  <to>
                    <xdr:col>16</xdr:col>
                    <xdr:colOff>390525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locked="0" defaultSize="0" autoFill="0" autoLine="0" autoPict="0">
                <anchor moveWithCells="1">
                  <from>
                    <xdr:col>16</xdr:col>
                    <xdr:colOff>171450</xdr:colOff>
                    <xdr:row>30</xdr:row>
                    <xdr:rowOff>209550</xdr:rowOff>
                  </from>
                  <to>
                    <xdr:col>16</xdr:col>
                    <xdr:colOff>390525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locked="0" defaultSize="0" autoFill="0" autoLine="0" autoPict="0">
                <anchor moveWithCells="1">
                  <from>
                    <xdr:col>16</xdr:col>
                    <xdr:colOff>171450</xdr:colOff>
                    <xdr:row>32</xdr:row>
                    <xdr:rowOff>209550</xdr:rowOff>
                  </from>
                  <to>
                    <xdr:col>16</xdr:col>
                    <xdr:colOff>390525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locked="0" defaultSize="0" autoFill="0" autoLine="0" autoPict="0" macro="[0]!CheckBox17_Click">
                <anchor moveWithCells="1">
                  <from>
                    <xdr:col>15</xdr:col>
                    <xdr:colOff>171450</xdr:colOff>
                    <xdr:row>24</xdr:row>
                    <xdr:rowOff>209550</xdr:rowOff>
                  </from>
                  <to>
                    <xdr:col>15</xdr:col>
                    <xdr:colOff>390525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locked="0" defaultSize="0" autoFill="0" autoLine="0" autoPict="0">
                <anchor moveWithCells="1">
                  <from>
                    <xdr:col>15</xdr:col>
                    <xdr:colOff>171450</xdr:colOff>
                    <xdr:row>26</xdr:row>
                    <xdr:rowOff>209550</xdr:rowOff>
                  </from>
                  <to>
                    <xdr:col>15</xdr:col>
                    <xdr:colOff>390525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locked="0" defaultSize="0" autoFill="0" autoLine="0" autoPict="0">
                <anchor moveWithCells="1">
                  <from>
                    <xdr:col>15</xdr:col>
                    <xdr:colOff>171450</xdr:colOff>
                    <xdr:row>28</xdr:row>
                    <xdr:rowOff>209550</xdr:rowOff>
                  </from>
                  <to>
                    <xdr:col>15</xdr:col>
                    <xdr:colOff>390525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locked="0" defaultSize="0" autoFill="0" autoLine="0" autoPict="0">
                <anchor moveWithCells="1">
                  <from>
                    <xdr:col>15</xdr:col>
                    <xdr:colOff>171450</xdr:colOff>
                    <xdr:row>30</xdr:row>
                    <xdr:rowOff>209550</xdr:rowOff>
                  </from>
                  <to>
                    <xdr:col>15</xdr:col>
                    <xdr:colOff>390525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locked="0" defaultSize="0" autoFill="0" autoLine="0" autoPict="0">
                <anchor moveWithCells="1">
                  <from>
                    <xdr:col>15</xdr:col>
                    <xdr:colOff>171450</xdr:colOff>
                    <xdr:row>32</xdr:row>
                    <xdr:rowOff>209550</xdr:rowOff>
                  </from>
                  <to>
                    <xdr:col>15</xdr:col>
                    <xdr:colOff>390525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14" name="Group Box 71">
              <controlPr defaultSize="0" autoFill="0" autoPict="0">
                <anchor moveWithCells="1">
                  <from>
                    <xdr:col>17</xdr:col>
                    <xdr:colOff>0</xdr:colOff>
                    <xdr:row>25</xdr:row>
                    <xdr:rowOff>0</xdr:rowOff>
                  </from>
                  <to>
                    <xdr:col>20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15" name="Group Box 72">
              <controlPr defaultSize="0" autoFill="0" autoPict="0">
                <anchor moveWithCells="1">
                  <from>
                    <xdr:col>17</xdr:col>
                    <xdr:colOff>0</xdr:colOff>
                    <xdr:row>27</xdr:row>
                    <xdr:rowOff>0</xdr:rowOff>
                  </from>
                  <to>
                    <xdr:col>20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16" name="Group Box 74">
              <controlPr defaultSize="0" autoFill="0" autoPict="0">
                <anchor moveWithCells="1">
                  <from>
                    <xdr:col>17</xdr:col>
                    <xdr:colOff>0</xdr:colOff>
                    <xdr:row>31</xdr:row>
                    <xdr:rowOff>0</xdr:rowOff>
                  </from>
                  <to>
                    <xdr:col>20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17" name="Option Button 77">
              <controlPr defaultSize="0" autoFill="0" autoLine="0" autoPict="0">
                <anchor moveWithCells="1">
                  <from>
                    <xdr:col>17</xdr:col>
                    <xdr:colOff>85725</xdr:colOff>
                    <xdr:row>25</xdr:row>
                    <xdr:rowOff>9525</xdr:rowOff>
                  </from>
                  <to>
                    <xdr:col>17</xdr:col>
                    <xdr:colOff>333375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18" name="Option Button 79">
              <controlPr defaultSize="0" autoFill="0" autoLine="0" autoPict="0">
                <anchor moveWithCells="1">
                  <from>
                    <xdr:col>18</xdr:col>
                    <xdr:colOff>85725</xdr:colOff>
                    <xdr:row>25</xdr:row>
                    <xdr:rowOff>9525</xdr:rowOff>
                  </from>
                  <to>
                    <xdr:col>18</xdr:col>
                    <xdr:colOff>333375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19" name="Option Button 80">
              <controlPr defaultSize="0" autoFill="0" autoLine="0" autoPict="0">
                <anchor moveWithCells="1">
                  <from>
                    <xdr:col>19</xdr:col>
                    <xdr:colOff>85725</xdr:colOff>
                    <xdr:row>25</xdr:row>
                    <xdr:rowOff>9525</xdr:rowOff>
                  </from>
                  <to>
                    <xdr:col>19</xdr:col>
                    <xdr:colOff>333375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20" name="Option Button 89">
              <controlPr defaultSize="0" autoFill="0" autoLine="0" autoPict="0">
                <anchor moveWithCells="1">
                  <from>
                    <xdr:col>17</xdr:col>
                    <xdr:colOff>85725</xdr:colOff>
                    <xdr:row>27</xdr:row>
                    <xdr:rowOff>9525</xdr:rowOff>
                  </from>
                  <to>
                    <xdr:col>17</xdr:col>
                    <xdr:colOff>333375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21" name="Option Button 91">
              <controlPr defaultSize="0" autoFill="0" autoLine="0" autoPict="0">
                <anchor moveWithCells="1">
                  <from>
                    <xdr:col>18</xdr:col>
                    <xdr:colOff>85725</xdr:colOff>
                    <xdr:row>27</xdr:row>
                    <xdr:rowOff>9525</xdr:rowOff>
                  </from>
                  <to>
                    <xdr:col>18</xdr:col>
                    <xdr:colOff>333375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22" name="Option Button 92">
              <controlPr defaultSize="0" autoFill="0" autoLine="0" autoPict="0">
                <anchor moveWithCells="1">
                  <from>
                    <xdr:col>19</xdr:col>
                    <xdr:colOff>85725</xdr:colOff>
                    <xdr:row>27</xdr:row>
                    <xdr:rowOff>9525</xdr:rowOff>
                  </from>
                  <to>
                    <xdr:col>19</xdr:col>
                    <xdr:colOff>333375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23" name="Option Button 99">
              <controlPr defaultSize="0" autoFill="0" autoLine="0" autoPict="0">
                <anchor moveWithCells="1">
                  <from>
                    <xdr:col>17</xdr:col>
                    <xdr:colOff>85725</xdr:colOff>
                    <xdr:row>31</xdr:row>
                    <xdr:rowOff>9525</xdr:rowOff>
                  </from>
                  <to>
                    <xdr:col>17</xdr:col>
                    <xdr:colOff>333375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24" name="Option Button 101">
              <controlPr defaultSize="0" autoFill="0" autoLine="0" autoPict="0">
                <anchor moveWithCells="1">
                  <from>
                    <xdr:col>18</xdr:col>
                    <xdr:colOff>85725</xdr:colOff>
                    <xdr:row>31</xdr:row>
                    <xdr:rowOff>9525</xdr:rowOff>
                  </from>
                  <to>
                    <xdr:col>18</xdr:col>
                    <xdr:colOff>333375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25" name="Option Button 103">
              <controlPr defaultSize="0" autoFill="0" autoLine="0" autoPict="0">
                <anchor moveWithCells="1">
                  <from>
                    <xdr:col>19</xdr:col>
                    <xdr:colOff>85725</xdr:colOff>
                    <xdr:row>31</xdr:row>
                    <xdr:rowOff>9525</xdr:rowOff>
                  </from>
                  <to>
                    <xdr:col>19</xdr:col>
                    <xdr:colOff>333375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0" r:id="rId26" name="Option Button 128">
              <controlPr locked="0" defaultSize="0" autoFill="0" autoLine="0" autoPict="0">
                <anchor moveWithCells="1">
                  <from>
                    <xdr:col>17</xdr:col>
                    <xdr:colOff>85725</xdr:colOff>
                    <xdr:row>33</xdr:row>
                    <xdr:rowOff>9525</xdr:rowOff>
                  </from>
                  <to>
                    <xdr:col>17</xdr:col>
                    <xdr:colOff>333375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1" r:id="rId27" name="Option Button 129">
              <controlPr locked="0" defaultSize="0" autoFill="0" autoLine="0" autoPict="0">
                <anchor moveWithCells="1">
                  <from>
                    <xdr:col>18</xdr:col>
                    <xdr:colOff>85725</xdr:colOff>
                    <xdr:row>33</xdr:row>
                    <xdr:rowOff>9525</xdr:rowOff>
                  </from>
                  <to>
                    <xdr:col>18</xdr:col>
                    <xdr:colOff>333375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2" r:id="rId28" name="Option Button 130">
              <controlPr locked="0" defaultSize="0" autoFill="0" autoLine="0" autoPict="0">
                <anchor moveWithCells="1">
                  <from>
                    <xdr:col>19</xdr:col>
                    <xdr:colOff>85725</xdr:colOff>
                    <xdr:row>33</xdr:row>
                    <xdr:rowOff>9525</xdr:rowOff>
                  </from>
                  <to>
                    <xdr:col>19</xdr:col>
                    <xdr:colOff>333375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3" r:id="rId29" name="Group Box 131">
              <controlPr defaultSize="0" print="0" autoFill="0" autoPict="0" altText="">
                <anchor moveWithCells="1">
                  <from>
                    <xdr:col>17</xdr:col>
                    <xdr:colOff>0</xdr:colOff>
                    <xdr:row>32</xdr:row>
                    <xdr:rowOff>190500</xdr:rowOff>
                  </from>
                  <to>
                    <xdr:col>20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8" r:id="rId30" name="Option Button 136">
              <controlPr locked="0" defaultSize="0" autoFill="0" autoLine="0" autoPict="0">
                <anchor moveWithCells="1">
                  <from>
                    <xdr:col>17</xdr:col>
                    <xdr:colOff>85725</xdr:colOff>
                    <xdr:row>28</xdr:row>
                    <xdr:rowOff>200025</xdr:rowOff>
                  </from>
                  <to>
                    <xdr:col>17</xdr:col>
                    <xdr:colOff>333375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9" r:id="rId31" name="Option Button 137">
              <controlPr locked="0" defaultSize="0" autoFill="0" autoLine="0" autoPict="0">
                <anchor moveWithCells="1">
                  <from>
                    <xdr:col>18</xdr:col>
                    <xdr:colOff>85725</xdr:colOff>
                    <xdr:row>28</xdr:row>
                    <xdr:rowOff>200025</xdr:rowOff>
                  </from>
                  <to>
                    <xdr:col>18</xdr:col>
                    <xdr:colOff>333375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0" r:id="rId32" name="Option Button 138">
              <controlPr locked="0" defaultSize="0" autoFill="0" autoLine="0" autoPict="0">
                <anchor moveWithCells="1">
                  <from>
                    <xdr:col>19</xdr:col>
                    <xdr:colOff>85725</xdr:colOff>
                    <xdr:row>28</xdr:row>
                    <xdr:rowOff>200025</xdr:rowOff>
                  </from>
                  <to>
                    <xdr:col>19</xdr:col>
                    <xdr:colOff>333375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1" r:id="rId33" name="Group Box 139">
              <controlPr defaultSize="0" print="0" autoFill="0" autoPict="0" altText="">
                <anchor moveWithCells="1">
                  <from>
                    <xdr:col>17</xdr:col>
                    <xdr:colOff>0</xdr:colOff>
                    <xdr:row>28</xdr:row>
                    <xdr:rowOff>190500</xdr:rowOff>
                  </from>
                  <to>
                    <xdr:col>20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71BFD-67C6-4FAA-9F1F-70F54C09D8C6}">
  <sheetPr codeName="Sheet2">
    <tabColor rgb="FF7DDDFF"/>
  </sheetPr>
  <dimension ref="A1:AQ87"/>
  <sheetViews>
    <sheetView showGridLines="0" zoomScaleNormal="100" workbookViewId="0">
      <selection activeCell="E5" sqref="E5:M5"/>
    </sheetView>
  </sheetViews>
  <sheetFormatPr defaultColWidth="9.140625" defaultRowHeight="15.75" customHeight="1" x14ac:dyDescent="0.2"/>
  <cols>
    <col min="1" max="3" width="5.7109375" style="47" customWidth="1"/>
    <col min="4" max="4" width="6" style="47" customWidth="1"/>
    <col min="5" max="9" width="5.42578125" style="47" customWidth="1"/>
    <col min="10" max="12" width="7.5703125" style="47" customWidth="1"/>
    <col min="13" max="17" width="8.5703125" style="47" customWidth="1"/>
    <col min="18" max="20" width="5.7109375" style="47" customWidth="1"/>
    <col min="21" max="21" width="8.28515625" style="47" customWidth="1"/>
    <col min="22" max="22" width="9.140625" style="47" hidden="1" customWidth="1"/>
    <col min="23" max="25" width="14.28515625" style="47" hidden="1" customWidth="1"/>
    <col min="26" max="26" width="9.42578125" style="47" hidden="1" customWidth="1"/>
    <col min="27" max="27" width="10.7109375" style="1" hidden="1" customWidth="1"/>
    <col min="28" max="33" width="9.140625" style="47" hidden="1" customWidth="1"/>
    <col min="34" max="35" width="9.140625" style="47" customWidth="1"/>
    <col min="36" max="16384" width="9.140625" style="47"/>
  </cols>
  <sheetData>
    <row r="1" spans="1:41" ht="7.15" customHeight="1" thickBot="1" x14ac:dyDescent="0.25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41" ht="31.5" customHeight="1" thickBot="1" x14ac:dyDescent="0.25">
      <c r="A2" s="163" t="s">
        <v>112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5"/>
      <c r="T2" s="165" t="s">
        <v>91</v>
      </c>
      <c r="W2" s="230" t="s">
        <v>60</v>
      </c>
      <c r="X2" s="230"/>
      <c r="Y2" s="230"/>
      <c r="Z2" s="230"/>
      <c r="AA2" s="230"/>
      <c r="AB2" s="230"/>
      <c r="AC2" s="230"/>
      <c r="AD2" s="230"/>
      <c r="AE2" s="105"/>
      <c r="AF2" s="105"/>
      <c r="AG2" s="105"/>
      <c r="AI2" s="256" t="s">
        <v>88</v>
      </c>
      <c r="AJ2" s="256"/>
      <c r="AK2" s="256"/>
      <c r="AL2" s="256"/>
      <c r="AM2" s="256"/>
      <c r="AN2" s="256"/>
      <c r="AO2" s="256"/>
    </row>
    <row r="3" spans="1:41" ht="22.5" customHeight="1" x14ac:dyDescent="0.25">
      <c r="A3" s="22" t="s">
        <v>141</v>
      </c>
      <c r="B3" s="10"/>
      <c r="C3" s="10"/>
      <c r="D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2" t="s">
        <v>99</v>
      </c>
      <c r="S3" s="257" t="s">
        <v>232</v>
      </c>
      <c r="T3" s="257"/>
      <c r="AH3" s="9"/>
      <c r="AI3" s="256"/>
      <c r="AJ3" s="256"/>
      <c r="AK3" s="256"/>
      <c r="AL3" s="256"/>
      <c r="AM3" s="256"/>
      <c r="AN3" s="256"/>
      <c r="AO3" s="256"/>
    </row>
    <row r="4" spans="1:41" ht="16.5" customHeight="1" x14ac:dyDescent="0.2">
      <c r="W4" s="95" t="s">
        <v>59</v>
      </c>
      <c r="X4" s="96"/>
      <c r="Y4" s="96"/>
      <c r="Z4" s="96"/>
      <c r="AA4" s="47"/>
      <c r="AB4" s="95" t="s">
        <v>115</v>
      </c>
      <c r="AC4" s="96"/>
      <c r="AD4" s="96"/>
      <c r="AE4" s="99"/>
      <c r="AF4" s="99"/>
      <c r="AG4" s="99"/>
      <c r="AI4" s="256"/>
      <c r="AJ4" s="256"/>
      <c r="AK4" s="256"/>
      <c r="AL4" s="256"/>
      <c r="AM4" s="256"/>
      <c r="AN4" s="256"/>
      <c r="AO4" s="256"/>
    </row>
    <row r="5" spans="1:41" ht="19.5" customHeight="1" x14ac:dyDescent="0.25">
      <c r="A5" s="41" t="s">
        <v>0</v>
      </c>
      <c r="E5" s="233" t="s">
        <v>105</v>
      </c>
      <c r="F5" s="233"/>
      <c r="G5" s="233"/>
      <c r="H5" s="233"/>
      <c r="I5" s="233"/>
      <c r="J5" s="233"/>
      <c r="K5" s="233"/>
      <c r="L5" s="233"/>
      <c r="M5" s="233"/>
      <c r="O5" s="2" t="s">
        <v>55</v>
      </c>
      <c r="P5" s="174" t="s">
        <v>113</v>
      </c>
      <c r="Q5" s="174"/>
      <c r="R5" s="174"/>
      <c r="S5" s="174"/>
      <c r="T5" s="174"/>
      <c r="V5" s="47">
        <v>5</v>
      </c>
      <c r="W5" s="4" t="s">
        <v>118</v>
      </c>
      <c r="X5" s="1" t="str">
        <f>IF(OR(Z11=FALSE,Z17=FALSE,Z23=FALSE,Z29=FALSE,Z35=FALSE,Z41=FALSE,Z47=FALSE),"NO","YES")</f>
        <v>NO</v>
      </c>
      <c r="Y5" s="1"/>
      <c r="AA5" s="47"/>
      <c r="AB5" s="27" t="s">
        <v>113</v>
      </c>
      <c r="AI5" s="256"/>
      <c r="AJ5" s="256"/>
      <c r="AK5" s="256"/>
      <c r="AL5" s="256"/>
      <c r="AM5" s="256"/>
      <c r="AN5" s="256"/>
      <c r="AO5" s="256"/>
    </row>
    <row r="6" spans="1:41" ht="16.5" customHeight="1" x14ac:dyDescent="0.2">
      <c r="A6" s="41" t="s">
        <v>83</v>
      </c>
      <c r="E6" s="234" t="s">
        <v>113</v>
      </c>
      <c r="F6" s="234"/>
      <c r="G6" s="234"/>
      <c r="H6" s="234"/>
      <c r="I6" s="234"/>
      <c r="J6" s="234"/>
      <c r="K6" s="234"/>
      <c r="L6" s="234"/>
      <c r="M6" s="234"/>
      <c r="O6" s="2"/>
      <c r="P6" s="49"/>
      <c r="Q6" s="49"/>
      <c r="R6" s="49"/>
      <c r="S6" s="49"/>
      <c r="T6" s="49"/>
      <c r="V6" s="47">
        <v>6</v>
      </c>
      <c r="W6" s="4" t="s">
        <v>67</v>
      </c>
      <c r="X6" s="1" t="str">
        <f>IF(OR(Z12=TRUE,Z18=TRUE,Z24=TRUE,Z30=TRUE,Z36=TRUE,Z42=TRUE,Z48=TRUE),"YES","NO")</f>
        <v>NO</v>
      </c>
      <c r="AA6" s="47"/>
      <c r="AB6" s="27" t="s">
        <v>185</v>
      </c>
      <c r="AI6" s="256"/>
      <c r="AJ6" s="256"/>
      <c r="AK6" s="256"/>
      <c r="AL6" s="256"/>
      <c r="AM6" s="256"/>
      <c r="AN6" s="256"/>
      <c r="AO6" s="256"/>
    </row>
    <row r="7" spans="1:41" ht="16.5" customHeight="1" x14ac:dyDescent="0.2">
      <c r="A7" s="41" t="s">
        <v>1</v>
      </c>
      <c r="E7" s="175"/>
      <c r="F7" s="175"/>
      <c r="G7" s="175"/>
      <c r="H7" s="175"/>
      <c r="I7" s="175"/>
      <c r="J7" s="175"/>
      <c r="K7" s="175"/>
      <c r="L7" s="175"/>
      <c r="M7" s="175"/>
      <c r="O7" s="2" t="s">
        <v>133</v>
      </c>
      <c r="P7" s="258"/>
      <c r="Q7" s="258"/>
      <c r="R7" s="258"/>
      <c r="S7" s="258"/>
      <c r="T7" s="258"/>
      <c r="V7" s="47">
        <v>7</v>
      </c>
      <c r="W7" s="4" t="s">
        <v>66</v>
      </c>
      <c r="X7" s="1" t="str">
        <f>IF(AND(Z13="YES",Z19="YES",Z25="YES",Z31="YES",Z37="YES",Z43="YES",Z49="YES"),"YES","NO")</f>
        <v>NO</v>
      </c>
      <c r="AA7" s="47"/>
      <c r="AB7" s="49" t="s">
        <v>244</v>
      </c>
      <c r="AI7" s="256"/>
      <c r="AJ7" s="256"/>
      <c r="AK7" s="256"/>
      <c r="AL7" s="256"/>
      <c r="AM7" s="256"/>
      <c r="AN7" s="256"/>
      <c r="AO7" s="256"/>
    </row>
    <row r="8" spans="1:41" ht="16.5" customHeight="1" x14ac:dyDescent="0.2">
      <c r="A8" s="41" t="s">
        <v>3</v>
      </c>
      <c r="E8" s="175"/>
      <c r="F8" s="175"/>
      <c r="G8" s="175"/>
      <c r="H8" s="175"/>
      <c r="I8" s="175"/>
      <c r="J8" s="175"/>
      <c r="K8" s="175"/>
      <c r="L8" s="175"/>
      <c r="M8" s="175"/>
      <c r="O8" s="23" t="s">
        <v>132</v>
      </c>
      <c r="P8" s="179"/>
      <c r="Q8" s="179"/>
      <c r="R8" s="179"/>
      <c r="S8" s="179"/>
      <c r="T8" s="179"/>
      <c r="V8" s="47">
        <v>8</v>
      </c>
      <c r="W8" s="4" t="s">
        <v>65</v>
      </c>
      <c r="X8" s="1" t="str">
        <f>IF(OR(Z14=2,Z20=2,Z26=2,Z32=2,Z38=2,Z44=2,Z50=2),"YES","NO")</f>
        <v>NO</v>
      </c>
      <c r="AA8" s="47"/>
      <c r="AB8" s="27" t="s">
        <v>209</v>
      </c>
    </row>
    <row r="9" spans="1:41" ht="16.5" customHeight="1" x14ac:dyDescent="0.2">
      <c r="A9" s="41"/>
      <c r="E9" s="80"/>
      <c r="F9" s="80"/>
      <c r="G9" s="80"/>
      <c r="H9" s="80"/>
      <c r="I9" s="80"/>
      <c r="J9" s="80"/>
      <c r="K9" s="80"/>
      <c r="L9" s="80"/>
      <c r="M9" s="80"/>
      <c r="O9" s="23"/>
      <c r="P9" s="80"/>
      <c r="Q9" s="80"/>
      <c r="R9" s="80"/>
      <c r="S9" s="80"/>
      <c r="T9" s="80"/>
      <c r="AA9" s="47"/>
      <c r="AB9" s="49" t="s">
        <v>183</v>
      </c>
      <c r="AI9" s="224" t="s">
        <v>98</v>
      </c>
      <c r="AJ9" s="225"/>
      <c r="AK9" s="225"/>
      <c r="AL9" s="225"/>
      <c r="AM9" s="225"/>
      <c r="AN9" s="225"/>
      <c r="AO9" s="226"/>
    </row>
    <row r="10" spans="1:41" ht="16.5" customHeight="1" x14ac:dyDescent="0.2">
      <c r="A10" s="41"/>
      <c r="E10" s="80"/>
      <c r="F10" s="80"/>
      <c r="G10" s="80"/>
      <c r="H10" s="80"/>
      <c r="I10" s="80"/>
      <c r="J10" s="80"/>
      <c r="K10" s="80"/>
      <c r="L10" s="80"/>
      <c r="M10" s="80"/>
      <c r="O10" s="23"/>
      <c r="P10" s="80"/>
      <c r="Q10" s="80"/>
      <c r="R10" s="80"/>
      <c r="S10" s="80"/>
      <c r="T10" s="80"/>
      <c r="W10" s="95" t="s">
        <v>4</v>
      </c>
      <c r="X10" s="98"/>
      <c r="Y10" s="97"/>
      <c r="Z10" s="97"/>
      <c r="AA10" s="47"/>
      <c r="AI10" s="227"/>
      <c r="AJ10" s="228"/>
      <c r="AK10" s="228"/>
      <c r="AL10" s="228"/>
      <c r="AM10" s="228"/>
      <c r="AN10" s="228"/>
      <c r="AO10" s="229"/>
    </row>
    <row r="11" spans="1:41" ht="16.5" customHeight="1" x14ac:dyDescent="0.2">
      <c r="V11" s="47">
        <v>11</v>
      </c>
      <c r="W11" s="49" t="s">
        <v>5</v>
      </c>
      <c r="Y11" s="46" t="s">
        <v>96</v>
      </c>
      <c r="Z11" s="48" t="b">
        <f>IF(ISBLANK(L24),FALSE,IF(OR(ISBLANK(J24),ISBLANK(K24)),FALSE,IF(L24&gt;=N24,TRUE,FALSE)))</f>
        <v>0</v>
      </c>
      <c r="AA11" s="47"/>
      <c r="AI11" s="68" t="s">
        <v>222</v>
      </c>
      <c r="AJ11" s="66"/>
      <c r="AK11" s="66"/>
      <c r="AL11" s="66"/>
      <c r="AM11" s="66"/>
      <c r="AN11" s="66"/>
      <c r="AO11" s="67"/>
    </row>
    <row r="12" spans="1:41" ht="16.5" customHeight="1" x14ac:dyDescent="0.25">
      <c r="A12" s="33" t="s">
        <v>68</v>
      </c>
      <c r="B12" s="50"/>
      <c r="C12" s="50"/>
      <c r="D12" s="50"/>
      <c r="E12" s="50"/>
      <c r="F12" s="50"/>
      <c r="G12" s="255" t="s">
        <v>92</v>
      </c>
      <c r="H12" s="255"/>
      <c r="I12" s="255"/>
      <c r="J12" s="255"/>
      <c r="K12" s="255"/>
      <c r="M12" s="44" t="s">
        <v>136</v>
      </c>
      <c r="N12" s="44" t="s">
        <v>137</v>
      </c>
      <c r="O12" s="44" t="s">
        <v>138</v>
      </c>
      <c r="P12" s="44" t="s">
        <v>93</v>
      </c>
      <c r="S12" s="123"/>
      <c r="T12" s="123"/>
      <c r="V12" s="47">
        <v>12</v>
      </c>
      <c r="W12" s="49" t="s">
        <v>23</v>
      </c>
      <c r="Y12" s="46" t="s">
        <v>2</v>
      </c>
      <c r="Z12" s="48" t="b">
        <f>IF(ISBLANK(L24),FALSE,IF(OR(ISBLANK(J24),ISBLANK(K24)),TRUE,IF(L24&lt;N24,TRUE,FALSE)))</f>
        <v>0</v>
      </c>
      <c r="AA12" s="47"/>
      <c r="AB12" s="95" t="s">
        <v>46</v>
      </c>
      <c r="AC12" s="97"/>
      <c r="AI12" s="75" t="s">
        <v>107</v>
      </c>
      <c r="AO12" s="53"/>
    </row>
    <row r="13" spans="1:41" ht="16.5" customHeight="1" x14ac:dyDescent="0.2">
      <c r="A13" s="41" t="s">
        <v>40</v>
      </c>
      <c r="F13" s="23"/>
      <c r="G13" s="179"/>
      <c r="H13" s="179"/>
      <c r="I13" s="179"/>
      <c r="J13" s="179"/>
      <c r="K13" s="179"/>
      <c r="L13" s="49"/>
      <c r="M13" s="36"/>
      <c r="N13" s="36"/>
      <c r="O13" s="36"/>
      <c r="P13" s="37">
        <f>SUM(M13:O13)</f>
        <v>0</v>
      </c>
      <c r="Q13" s="176" t="s">
        <v>130</v>
      </c>
      <c r="R13" s="177"/>
      <c r="S13" s="177"/>
      <c r="T13" s="177"/>
      <c r="V13" s="47">
        <v>13</v>
      </c>
      <c r="W13" s="49" t="s">
        <v>6</v>
      </c>
      <c r="Y13" s="46" t="s">
        <v>45</v>
      </c>
      <c r="Z13" s="48" t="str">
        <f>IF(Z11=TRUE,"YES",IF(AND(Z12=TRUE,Z14=1),"YES","NO"))</f>
        <v>NO</v>
      </c>
      <c r="AA13" s="8"/>
      <c r="AB13" s="27" t="s">
        <v>113</v>
      </c>
      <c r="AI13" s="76" t="s">
        <v>95</v>
      </c>
      <c r="AO13" s="53"/>
    </row>
    <row r="14" spans="1:41" ht="16.5" customHeight="1" x14ac:dyDescent="0.2">
      <c r="A14" s="41" t="s">
        <v>39</v>
      </c>
      <c r="G14" s="179"/>
      <c r="H14" s="179"/>
      <c r="I14" s="179"/>
      <c r="J14" s="179"/>
      <c r="K14" s="179"/>
      <c r="L14" s="49"/>
      <c r="M14" s="36"/>
      <c r="N14" s="36"/>
      <c r="O14" s="36"/>
      <c r="P14" s="40">
        <f>SUM(M14,N14,O14)</f>
        <v>0</v>
      </c>
      <c r="Q14" s="176"/>
      <c r="R14" s="177"/>
      <c r="S14" s="177"/>
      <c r="T14" s="177"/>
      <c r="V14" s="47">
        <v>14</v>
      </c>
      <c r="W14" s="27" t="s">
        <v>199</v>
      </c>
      <c r="Y14" s="46" t="s">
        <v>192</v>
      </c>
      <c r="Z14" s="58">
        <v>0</v>
      </c>
      <c r="AA14" s="47"/>
      <c r="AB14" s="49" t="s">
        <v>76</v>
      </c>
      <c r="AI14" s="76" t="s">
        <v>150</v>
      </c>
      <c r="AO14" s="53"/>
    </row>
    <row r="15" spans="1:41" ht="16.5" customHeight="1" x14ac:dyDescent="0.2">
      <c r="A15" s="41" t="s">
        <v>44</v>
      </c>
      <c r="G15" s="179"/>
      <c r="H15" s="179"/>
      <c r="I15" s="179"/>
      <c r="J15" s="179"/>
      <c r="K15" s="179"/>
      <c r="L15" s="49"/>
      <c r="M15" s="38"/>
      <c r="N15" s="38"/>
      <c r="O15" s="38"/>
      <c r="P15" s="39">
        <f>SUM(M15,N15,O15)</f>
        <v>0</v>
      </c>
      <c r="Q15" s="49" t="s">
        <v>94</v>
      </c>
      <c r="T15" s="72"/>
      <c r="W15" s="49"/>
      <c r="AB15" s="49" t="s">
        <v>77</v>
      </c>
      <c r="AI15" s="54" t="s">
        <v>208</v>
      </c>
      <c r="AO15" s="53"/>
    </row>
    <row r="16" spans="1:41" ht="16.5" customHeight="1" x14ac:dyDescent="0.2">
      <c r="A16" s="23"/>
      <c r="E16" s="3"/>
      <c r="F16" s="3"/>
      <c r="G16" s="3"/>
      <c r="H16" s="3"/>
      <c r="I16" s="3"/>
      <c r="J16" s="3"/>
      <c r="K16" s="3"/>
      <c r="L16" s="4"/>
      <c r="M16" s="72"/>
      <c r="N16" s="72"/>
      <c r="P16" s="24"/>
      <c r="Q16" s="24"/>
      <c r="R16" s="24"/>
      <c r="S16" s="24"/>
      <c r="T16" s="24"/>
      <c r="W16" s="95" t="s">
        <v>7</v>
      </c>
      <c r="X16" s="98"/>
      <c r="Y16" s="97"/>
      <c r="Z16" s="97"/>
      <c r="AA16" s="47"/>
      <c r="AB16" s="49" t="s">
        <v>78</v>
      </c>
      <c r="AI16" s="54" t="s">
        <v>204</v>
      </c>
      <c r="AO16" s="53"/>
    </row>
    <row r="17" spans="1:43" ht="16.5" customHeight="1" x14ac:dyDescent="0.2">
      <c r="A17" s="23"/>
      <c r="E17" s="3"/>
      <c r="F17" s="3"/>
      <c r="G17" s="3"/>
      <c r="H17" s="3"/>
      <c r="I17" s="3"/>
      <c r="J17" s="3"/>
      <c r="K17" s="3"/>
      <c r="L17" s="4"/>
      <c r="M17" s="72"/>
      <c r="N17" s="72"/>
      <c r="P17" s="24"/>
      <c r="Q17" s="24"/>
      <c r="R17" s="24"/>
      <c r="S17" s="24"/>
      <c r="T17" s="24"/>
      <c r="V17" s="47">
        <v>17</v>
      </c>
      <c r="W17" s="49" t="s">
        <v>8</v>
      </c>
      <c r="Y17" s="46" t="s">
        <v>96</v>
      </c>
      <c r="Z17" s="48" t="b">
        <f>IF(OR(P5="Winter triticale",P5="Fall rye"),TRUE,IF(ISBLANK(L26),FALSE,IF(OR(ISBLANK(J26),ISBLANK(K26)),FALSE,IF(L26&lt;=N26,TRUE,FALSE))))</f>
        <v>0</v>
      </c>
      <c r="AA17" s="47"/>
      <c r="AB17" s="49" t="s">
        <v>79</v>
      </c>
      <c r="AC17" s="35"/>
      <c r="AI17" s="54" t="s">
        <v>161</v>
      </c>
      <c r="AO17" s="53"/>
    </row>
    <row r="18" spans="1:43" ht="16.5" customHeight="1" x14ac:dyDescent="0.2">
      <c r="A18" s="181" t="s">
        <v>145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4" t="str">
        <f>IF((OR(ISBLANK(E5),E5="Start Here")),"","for "&amp;E5)</f>
        <v/>
      </c>
      <c r="O18" s="184"/>
      <c r="P18" s="184"/>
      <c r="Q18" s="184"/>
      <c r="R18" s="184"/>
      <c r="S18" s="184"/>
      <c r="T18" s="184"/>
      <c r="V18" s="47">
        <v>18</v>
      </c>
      <c r="W18" s="49" t="s">
        <v>23</v>
      </c>
      <c r="Y18" s="46" t="s">
        <v>2</v>
      </c>
      <c r="Z18" s="48" t="b">
        <f>IF(OR(P5="Winter triticale",P5="Fall rye"),FALSE,IF(ISBLANK(L26),FALSE,IF(OR(ISBLANK(J26),ISBLANK(K26)),TRUE,IF(L26&gt;N26,TRUE,FALSE))))</f>
        <v>0</v>
      </c>
      <c r="AA18" s="47"/>
      <c r="AB18" s="49"/>
      <c r="AI18" s="54" t="s">
        <v>162</v>
      </c>
      <c r="AO18" s="53"/>
    </row>
    <row r="19" spans="1:43" ht="18" customHeight="1" x14ac:dyDescent="0.2">
      <c r="A19" s="181"/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4"/>
      <c r="O19" s="184"/>
      <c r="P19" s="184"/>
      <c r="Q19" s="184"/>
      <c r="R19" s="184"/>
      <c r="S19" s="184"/>
      <c r="T19" s="184"/>
      <c r="V19" s="47">
        <v>19</v>
      </c>
      <c r="W19" s="49" t="s">
        <v>10</v>
      </c>
      <c r="Y19" s="46" t="s">
        <v>45</v>
      </c>
      <c r="Z19" s="48" t="str">
        <f>IF(Z17=TRUE,"YES",IF(AND(Z18=TRUE,Z20=1),"YES","NO"))</f>
        <v>NO</v>
      </c>
      <c r="AA19" s="47"/>
      <c r="AB19" s="49"/>
      <c r="AI19" s="54" t="s">
        <v>163</v>
      </c>
      <c r="AO19" s="53"/>
      <c r="AQ19" s="27"/>
    </row>
    <row r="20" spans="1:43" ht="18" customHeight="1" x14ac:dyDescent="0.25">
      <c r="A20" s="25" t="s">
        <v>149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44"/>
      <c r="T20" s="44"/>
      <c r="U20" s="35"/>
      <c r="V20" s="47">
        <v>20</v>
      </c>
      <c r="W20" s="27" t="s">
        <v>199</v>
      </c>
      <c r="Y20" s="46" t="s">
        <v>192</v>
      </c>
      <c r="Z20" s="58">
        <v>0</v>
      </c>
      <c r="AA20" s="47"/>
      <c r="AB20" s="49"/>
      <c r="AI20" s="54" t="s">
        <v>71</v>
      </c>
      <c r="AO20" s="53"/>
      <c r="AQ20" s="27"/>
    </row>
    <row r="21" spans="1:43" ht="18" customHeight="1" x14ac:dyDescent="0.2">
      <c r="A21" s="73" t="s">
        <v>110</v>
      </c>
      <c r="B21" s="74"/>
      <c r="C21" s="183" t="str">
        <f>IF(OR(E5="Start Here",ISBLANK(E5)),"",E5)</f>
        <v/>
      </c>
      <c r="D21" s="183"/>
      <c r="E21" s="183"/>
      <c r="F21" s="183"/>
      <c r="G21" s="183"/>
      <c r="H21" s="183"/>
      <c r="I21" s="28"/>
      <c r="J21" s="173" t="s">
        <v>26</v>
      </c>
      <c r="K21" s="173"/>
      <c r="L21" s="29"/>
      <c r="M21" s="173" t="s">
        <v>135</v>
      </c>
      <c r="N21" s="173"/>
      <c r="O21" s="29"/>
      <c r="P21" s="173" t="s">
        <v>63</v>
      </c>
      <c r="Q21" s="173"/>
      <c r="R21" s="173" t="s">
        <v>134</v>
      </c>
      <c r="S21" s="173"/>
      <c r="T21" s="182"/>
      <c r="W21" s="49"/>
      <c r="AA21" s="47"/>
      <c r="AB21" s="49"/>
      <c r="AI21" s="54" t="s">
        <v>160</v>
      </c>
      <c r="AO21" s="53"/>
      <c r="AQ21" s="27"/>
    </row>
    <row r="22" spans="1:43" ht="18" customHeight="1" x14ac:dyDescent="0.2">
      <c r="A22" s="59" t="s">
        <v>34</v>
      </c>
      <c r="B22" s="5"/>
      <c r="C22" s="5"/>
      <c r="D22" s="5"/>
      <c r="E22" s="5" t="s">
        <v>70</v>
      </c>
      <c r="F22" s="5"/>
      <c r="G22" s="5"/>
      <c r="H22" s="5"/>
      <c r="I22" s="5"/>
      <c r="J22" s="44" t="s">
        <v>24</v>
      </c>
      <c r="K22" s="44" t="s">
        <v>25</v>
      </c>
      <c r="L22" s="44" t="s">
        <v>36</v>
      </c>
      <c r="M22" s="44" t="s">
        <v>62</v>
      </c>
      <c r="N22" s="44" t="s">
        <v>131</v>
      </c>
      <c r="O22" s="44"/>
      <c r="P22" s="69" t="s">
        <v>89</v>
      </c>
      <c r="Q22" s="69" t="s">
        <v>9</v>
      </c>
      <c r="R22" s="44" t="s">
        <v>90</v>
      </c>
      <c r="S22" s="44" t="s">
        <v>64</v>
      </c>
      <c r="T22" s="70" t="s">
        <v>127</v>
      </c>
      <c r="W22" s="95" t="s">
        <v>103</v>
      </c>
      <c r="X22" s="98"/>
      <c r="Y22" s="97"/>
      <c r="Z22" s="97"/>
      <c r="AA22" s="47"/>
      <c r="AB22" s="49"/>
      <c r="AI22" s="54" t="s">
        <v>151</v>
      </c>
      <c r="AO22" s="53"/>
      <c r="AQ22" s="27"/>
    </row>
    <row r="23" spans="1:43" ht="16.5" customHeight="1" x14ac:dyDescent="0.2">
      <c r="A23" s="188" t="s">
        <v>27</v>
      </c>
      <c r="B23" s="189"/>
      <c r="C23" s="189"/>
      <c r="D23" s="189"/>
      <c r="E23" s="192" t="str">
        <f>IF(ISBLANK(L24),"---",IF(OR(ISBLANK(J24),ISBLANK(K24)),W14,IF(L24&gt;K24,W11,IF(L24&lt;J24,W13,W12))))</f>
        <v>---</v>
      </c>
      <c r="F23" s="192"/>
      <c r="G23" s="192"/>
      <c r="H23" s="192"/>
      <c r="I23" s="126" t="s">
        <v>196</v>
      </c>
      <c r="J23" s="108"/>
      <c r="K23" s="108"/>
      <c r="L23" s="117" t="str">
        <f>C21</f>
        <v/>
      </c>
      <c r="M23" s="120"/>
      <c r="N23" s="119"/>
      <c r="O23" s="119"/>
      <c r="P23" s="196" t="s">
        <v>186</v>
      </c>
      <c r="Q23" s="196"/>
      <c r="R23" s="196"/>
      <c r="S23" s="196"/>
      <c r="T23" s="197"/>
      <c r="V23" s="47">
        <v>23</v>
      </c>
      <c r="W23" s="49" t="s">
        <v>14</v>
      </c>
      <c r="Y23" s="46" t="s">
        <v>96</v>
      </c>
      <c r="Z23" s="48" t="b">
        <f>IF(ISBLANK(L28),FALSE,IF(OR(ISBLANK(J28),ISBLANK(K28)),FALSE,IF(L28&lt;=N28,TRUE,FALSE)))</f>
        <v>0</v>
      </c>
      <c r="AA23" s="47"/>
      <c r="AB23" s="49"/>
      <c r="AI23" s="54" t="s">
        <v>152</v>
      </c>
      <c r="AO23" s="53"/>
    </row>
    <row r="24" spans="1:43" ht="16.5" customHeight="1" x14ac:dyDescent="0.2">
      <c r="A24" s="190"/>
      <c r="B24" s="191"/>
      <c r="C24" s="191"/>
      <c r="D24" s="191"/>
      <c r="E24" s="193"/>
      <c r="F24" s="193"/>
      <c r="G24" s="193"/>
      <c r="H24" s="193"/>
      <c r="I24" s="127" t="s">
        <v>197</v>
      </c>
      <c r="J24" s="17"/>
      <c r="K24" s="17"/>
      <c r="L24" s="107"/>
      <c r="M24" s="148"/>
      <c r="N24" s="13" t="str">
        <f>IF(OR(ISBLANK(J24),ISBLANK(K24)),"--",J24-M24)</f>
        <v>--</v>
      </c>
      <c r="O24" s="14"/>
      <c r="P24" s="64" t="b">
        <v>0</v>
      </c>
      <c r="Q24" s="65" t="b">
        <v>0</v>
      </c>
      <c r="R24" s="45" t="b">
        <v>0</v>
      </c>
      <c r="S24" s="56" t="b">
        <v>0</v>
      </c>
      <c r="T24" s="57"/>
      <c r="V24" s="47">
        <v>24</v>
      </c>
      <c r="W24" s="49" t="s">
        <v>23</v>
      </c>
      <c r="Y24" s="46" t="s">
        <v>2</v>
      </c>
      <c r="Z24" s="48" t="b">
        <f>IF(ISBLANK(L28),FALSE,IF(OR(ISBLANK(J28),ISBLANK(K28)),TRUE,IF(L28&gt;N28,TRUE,FALSE)))</f>
        <v>0</v>
      </c>
      <c r="AA24" s="47"/>
      <c r="AB24" s="49"/>
      <c r="AI24" s="54" t="s">
        <v>75</v>
      </c>
      <c r="AO24" s="53"/>
    </row>
    <row r="25" spans="1:43" ht="16.5" customHeight="1" x14ac:dyDescent="0.2">
      <c r="A25" s="188" t="s">
        <v>28</v>
      </c>
      <c r="B25" s="189"/>
      <c r="C25" s="189"/>
      <c r="D25" s="189"/>
      <c r="E25" s="192" t="str">
        <f>IF(OR(P5="winter triticale",P5="fall rye"),"Not applicable",IF(ISBLANK(L26),"---",IF(OR(ISBLANK(J26),ISBLANK(K26)),W20,IF(L26&gt;K26,W19,IF(L26&lt;J26,W17,W18)))))</f>
        <v>---</v>
      </c>
      <c r="F25" s="192"/>
      <c r="G25" s="192"/>
      <c r="H25" s="194"/>
      <c r="I25" s="126" t="s">
        <v>196</v>
      </c>
      <c r="J25" s="108"/>
      <c r="K25" s="108"/>
      <c r="L25" s="117" t="str">
        <f>C21</f>
        <v/>
      </c>
      <c r="M25" s="120"/>
      <c r="N25" s="119"/>
      <c r="O25" s="119"/>
      <c r="P25" s="196" t="s">
        <v>187</v>
      </c>
      <c r="Q25" s="196"/>
      <c r="R25" s="196"/>
      <c r="S25" s="196"/>
      <c r="T25" s="197"/>
      <c r="V25" s="47">
        <v>25</v>
      </c>
      <c r="W25" s="49" t="s">
        <v>15</v>
      </c>
      <c r="Y25" s="46" t="s">
        <v>45</v>
      </c>
      <c r="Z25" s="48" t="str">
        <f>IF(Z23=TRUE,"YES",IF(AND(Z24=TRUE,Z26=1),"YES","NO"))</f>
        <v>NO</v>
      </c>
      <c r="AA25" s="47"/>
      <c r="AB25" s="49"/>
      <c r="AI25" s="51"/>
      <c r="AO25" s="53"/>
    </row>
    <row r="26" spans="1:43" ht="16.5" customHeight="1" x14ac:dyDescent="0.2">
      <c r="A26" s="190"/>
      <c r="B26" s="191"/>
      <c r="C26" s="191"/>
      <c r="D26" s="191"/>
      <c r="E26" s="193"/>
      <c r="F26" s="193"/>
      <c r="G26" s="193"/>
      <c r="H26" s="195"/>
      <c r="I26" s="127" t="s">
        <v>197</v>
      </c>
      <c r="J26" s="143"/>
      <c r="K26" s="143"/>
      <c r="L26" s="141"/>
      <c r="M26" s="149"/>
      <c r="N26" s="147" t="str">
        <f>IF(OR(ISBLANK(J26),ISBLANK(K26)),"--",K26+M26)</f>
        <v>--</v>
      </c>
      <c r="O26" s="14"/>
      <c r="P26" s="64" t="b">
        <v>0</v>
      </c>
      <c r="Q26" s="65" t="b">
        <v>0</v>
      </c>
      <c r="R26" s="45" t="b">
        <v>0</v>
      </c>
      <c r="S26" s="56" t="b">
        <v>0</v>
      </c>
      <c r="T26" s="57"/>
      <c r="V26" s="47">
        <v>26</v>
      </c>
      <c r="W26" s="27" t="s">
        <v>199</v>
      </c>
      <c r="Y26" s="46" t="s">
        <v>192</v>
      </c>
      <c r="Z26" s="58">
        <v>0</v>
      </c>
      <c r="AA26" s="47"/>
      <c r="AB26" s="49"/>
      <c r="AI26" s="75" t="s">
        <v>106</v>
      </c>
      <c r="AJ26" s="99"/>
      <c r="AK26" s="99"/>
      <c r="AL26" s="99"/>
      <c r="AM26" s="99"/>
      <c r="AN26" s="99"/>
      <c r="AO26" s="100"/>
    </row>
    <row r="27" spans="1:43" ht="16.5" customHeight="1" x14ac:dyDescent="0.2">
      <c r="A27" s="188" t="s">
        <v>191</v>
      </c>
      <c r="B27" s="189"/>
      <c r="C27" s="189"/>
      <c r="D27" s="189"/>
      <c r="E27" s="192" t="str">
        <f>IF(ISBLANK(L28),"---",IF(OR(ISBLANK(J28),ISBLANK(K28)),W26,IF(L28&gt;K28,W25,IF(L28&lt;J28,W23,W24))))</f>
        <v>---</v>
      </c>
      <c r="F27" s="192"/>
      <c r="G27" s="192"/>
      <c r="H27" s="194"/>
      <c r="I27" s="126" t="s">
        <v>196</v>
      </c>
      <c r="J27" s="108"/>
      <c r="K27" s="108"/>
      <c r="L27" s="117" t="str">
        <f>C21</f>
        <v/>
      </c>
      <c r="M27" s="120"/>
      <c r="N27" s="119"/>
      <c r="O27" s="119"/>
      <c r="P27" s="196" t="s">
        <v>190</v>
      </c>
      <c r="Q27" s="196"/>
      <c r="R27" s="196"/>
      <c r="S27" s="196"/>
      <c r="T27" s="197"/>
      <c r="W27" s="49"/>
      <c r="AA27" s="47"/>
      <c r="AB27" s="49"/>
      <c r="AI27" s="75" t="s">
        <v>159</v>
      </c>
      <c r="AJ27" s="99"/>
      <c r="AK27" s="99"/>
      <c r="AL27" s="99"/>
      <c r="AM27" s="99"/>
      <c r="AN27" s="99"/>
      <c r="AO27" s="100"/>
    </row>
    <row r="28" spans="1:43" ht="16.5" customHeight="1" x14ac:dyDescent="0.2">
      <c r="A28" s="190"/>
      <c r="B28" s="191"/>
      <c r="C28" s="191"/>
      <c r="D28" s="191"/>
      <c r="E28" s="193"/>
      <c r="F28" s="193"/>
      <c r="G28" s="193"/>
      <c r="H28" s="195"/>
      <c r="I28" s="127" t="s">
        <v>197</v>
      </c>
      <c r="J28" s="140"/>
      <c r="K28" s="140"/>
      <c r="L28" s="141"/>
      <c r="M28" s="149"/>
      <c r="N28" s="147" t="str">
        <f>IF(OR(ISBLANK(J28),ISBLANK(K28)),"--",K28+M28)</f>
        <v>--</v>
      </c>
      <c r="O28" s="14"/>
      <c r="P28" s="64" t="b">
        <v>0</v>
      </c>
      <c r="Q28" s="65" t="b">
        <v>0</v>
      </c>
      <c r="R28" s="45" t="b">
        <v>0</v>
      </c>
      <c r="S28" s="56" t="b">
        <v>0</v>
      </c>
      <c r="T28" s="57"/>
      <c r="W28" s="95" t="s">
        <v>16</v>
      </c>
      <c r="X28" s="98"/>
      <c r="Y28" s="97"/>
      <c r="Z28" s="97"/>
      <c r="AA28" s="47"/>
      <c r="AI28" s="75" t="s">
        <v>158</v>
      </c>
      <c r="AJ28" s="99"/>
      <c r="AK28" s="99"/>
      <c r="AL28" s="99"/>
      <c r="AM28" s="99"/>
      <c r="AN28" s="99"/>
      <c r="AO28" s="100"/>
    </row>
    <row r="29" spans="1:43" ht="16.5" customHeight="1" x14ac:dyDescent="0.2">
      <c r="A29" s="188" t="s">
        <v>29</v>
      </c>
      <c r="B29" s="189"/>
      <c r="C29" s="189"/>
      <c r="D29" s="189"/>
      <c r="E29" s="192" t="str">
        <f>IF(ISBLANK(L30),"---",IF(OR(ISBLANK(J30),ISBLANK(K30)),W32,IF(L30&gt;K30,W29,IF(L30&lt;J30,W31,W30))))</f>
        <v>---</v>
      </c>
      <c r="F29" s="192"/>
      <c r="G29" s="192"/>
      <c r="H29" s="194"/>
      <c r="I29" s="126" t="s">
        <v>196</v>
      </c>
      <c r="J29" s="108"/>
      <c r="K29" s="108"/>
      <c r="L29" s="117" t="str">
        <f>C21</f>
        <v/>
      </c>
      <c r="M29" s="130"/>
      <c r="N29" s="132"/>
      <c r="O29" s="132"/>
      <c r="P29" s="196" t="s">
        <v>188</v>
      </c>
      <c r="Q29" s="196"/>
      <c r="R29" s="196"/>
      <c r="S29" s="196"/>
      <c r="T29" s="197"/>
      <c r="V29" s="47">
        <v>29</v>
      </c>
      <c r="W29" s="49" t="s">
        <v>5</v>
      </c>
      <c r="Y29" s="46" t="s">
        <v>96</v>
      </c>
      <c r="Z29" s="48" t="b">
        <f>IF(ISBLANK(L30),FALSE,IF(OR(ISBLANK(J30),ISBLANK(K30)),FALSE,IF(L30&gt;=N30,TRUE,FALSE)))</f>
        <v>0</v>
      </c>
      <c r="AA29" s="47"/>
      <c r="AI29" s="75" t="s">
        <v>157</v>
      </c>
      <c r="AJ29" s="99"/>
      <c r="AK29" s="99"/>
      <c r="AL29" s="99"/>
      <c r="AM29" s="99"/>
      <c r="AN29" s="99"/>
      <c r="AO29" s="100"/>
    </row>
    <row r="30" spans="1:43" ht="16.5" customHeight="1" x14ac:dyDescent="0.2">
      <c r="A30" s="190"/>
      <c r="B30" s="191"/>
      <c r="C30" s="191"/>
      <c r="D30" s="191"/>
      <c r="E30" s="193"/>
      <c r="F30" s="193"/>
      <c r="G30" s="193"/>
      <c r="H30" s="195"/>
      <c r="I30" s="127" t="s">
        <v>197</v>
      </c>
      <c r="J30" s="140"/>
      <c r="K30" s="140"/>
      <c r="L30" s="142"/>
      <c r="M30" s="154"/>
      <c r="N30" s="146" t="str">
        <f>IF(OR(ISBLANK(J30),ISBLANK(K30)),"--",J30-M30)</f>
        <v>--</v>
      </c>
      <c r="O30" s="125"/>
      <c r="P30" s="64" t="b">
        <v>0</v>
      </c>
      <c r="Q30" s="65" t="b">
        <v>0</v>
      </c>
      <c r="R30" s="45" t="b">
        <v>0</v>
      </c>
      <c r="S30" s="56" t="b">
        <v>0</v>
      </c>
      <c r="T30" s="57"/>
      <c r="V30" s="47">
        <v>30</v>
      </c>
      <c r="W30" s="49" t="s">
        <v>23</v>
      </c>
      <c r="Y30" s="46" t="s">
        <v>2</v>
      </c>
      <c r="Z30" s="7" t="b">
        <f>IF(ISBLANK(L30),FALSE,IF(OR(ISBLANK(J30),ISBLANK(K30)),TRUE,IF(L30&lt;N30,TRUE,FALSE)))</f>
        <v>0</v>
      </c>
      <c r="AA30" s="47"/>
      <c r="AI30" s="46"/>
      <c r="AO30" s="53"/>
    </row>
    <row r="31" spans="1:43" ht="16.5" customHeight="1" x14ac:dyDescent="0.2">
      <c r="A31" s="188" t="s">
        <v>80</v>
      </c>
      <c r="B31" s="189"/>
      <c r="C31" s="189"/>
      <c r="D31" s="189"/>
      <c r="E31" s="192" t="str">
        <f>IF(ISBLANK(L32),"---",IF(OR(ISBLANK(J32),ISBLANK(K32)),W38,IF(L32&gt;K32,W35,IF(L32&lt;J32,W37,W36))))</f>
        <v>---</v>
      </c>
      <c r="F31" s="192"/>
      <c r="G31" s="192"/>
      <c r="H31" s="194"/>
      <c r="I31" s="126" t="s">
        <v>196</v>
      </c>
      <c r="J31" s="108"/>
      <c r="K31" s="108"/>
      <c r="L31" s="117" t="str">
        <f>C21</f>
        <v/>
      </c>
      <c r="M31" s="120"/>
      <c r="N31" s="119"/>
      <c r="O31" s="119"/>
      <c r="P31" s="196" t="s">
        <v>194</v>
      </c>
      <c r="Q31" s="196"/>
      <c r="R31" s="196"/>
      <c r="S31" s="196"/>
      <c r="T31" s="197"/>
      <c r="V31" s="47">
        <v>31</v>
      </c>
      <c r="W31" s="49" t="s">
        <v>6</v>
      </c>
      <c r="Y31" s="46" t="s">
        <v>45</v>
      </c>
      <c r="Z31" s="48" t="str">
        <f>IF(Z29=TRUE,"YES",IF(AND(Z30=TRUE,Z32=1),"YES","NO"))</f>
        <v>NO</v>
      </c>
      <c r="AA31" s="47"/>
      <c r="AI31" s="54" t="s">
        <v>109</v>
      </c>
      <c r="AO31" s="53"/>
    </row>
    <row r="32" spans="1:43" ht="16.5" customHeight="1" x14ac:dyDescent="0.2">
      <c r="A32" s="190"/>
      <c r="B32" s="191"/>
      <c r="C32" s="191"/>
      <c r="D32" s="191"/>
      <c r="E32" s="193"/>
      <c r="F32" s="193"/>
      <c r="G32" s="193"/>
      <c r="H32" s="195"/>
      <c r="I32" s="127" t="s">
        <v>197</v>
      </c>
      <c r="J32" s="136"/>
      <c r="K32" s="136"/>
      <c r="L32" s="107"/>
      <c r="M32" s="150"/>
      <c r="N32" s="13" t="str">
        <f>IF(OR(ISBLANK(J32),ISBLANK(K32)),"--",K32+M32)</f>
        <v>--</v>
      </c>
      <c r="O32" s="14"/>
      <c r="P32" s="64" t="b">
        <v>0</v>
      </c>
      <c r="Q32" s="65" t="b">
        <v>0</v>
      </c>
      <c r="R32" s="45" t="b">
        <v>0</v>
      </c>
      <c r="S32" s="56" t="b">
        <v>0</v>
      </c>
      <c r="T32" s="57"/>
      <c r="V32" s="47">
        <v>32</v>
      </c>
      <c r="W32" s="27" t="s">
        <v>199</v>
      </c>
      <c r="Y32" s="46" t="s">
        <v>192</v>
      </c>
      <c r="Z32" s="58">
        <v>0</v>
      </c>
      <c r="AA32" s="47"/>
      <c r="AI32" s="54" t="s">
        <v>108</v>
      </c>
      <c r="AO32" s="53"/>
    </row>
    <row r="33" spans="1:41" ht="16.5" customHeight="1" x14ac:dyDescent="0.2">
      <c r="A33" s="253" t="s">
        <v>193</v>
      </c>
      <c r="B33" s="254"/>
      <c r="C33" s="254"/>
      <c r="D33" s="254"/>
      <c r="E33" s="244" t="str">
        <f>IF(OR(P5="spring triticale",P5="winter triticale"),"Not applicable",IF(ISBLANK(L34),"---",IF(OR(ISBLANK(J34),ISBLANK(K34)),W44,IF(L34&gt;K34,W41,IF(L34&lt;J34,W43,W42)))))</f>
        <v>---</v>
      </c>
      <c r="F33" s="244"/>
      <c r="G33" s="244"/>
      <c r="H33" s="245"/>
      <c r="I33" s="126" t="s">
        <v>196</v>
      </c>
      <c r="J33" s="108"/>
      <c r="K33" s="108"/>
      <c r="L33" s="117" t="str">
        <f>C21</f>
        <v/>
      </c>
      <c r="M33" s="120"/>
      <c r="N33" s="119"/>
      <c r="O33" s="119"/>
      <c r="P33" s="196" t="s">
        <v>195</v>
      </c>
      <c r="Q33" s="196"/>
      <c r="R33" s="196"/>
      <c r="S33" s="196"/>
      <c r="T33" s="197"/>
      <c r="W33" s="49"/>
      <c r="AA33" s="47"/>
      <c r="AI33" s="54" t="s">
        <v>72</v>
      </c>
      <c r="AO33" s="53"/>
    </row>
    <row r="34" spans="1:41" ht="16.5" customHeight="1" x14ac:dyDescent="0.2">
      <c r="A34" s="190"/>
      <c r="B34" s="191"/>
      <c r="C34" s="191"/>
      <c r="D34" s="191"/>
      <c r="E34" s="193"/>
      <c r="F34" s="193"/>
      <c r="G34" s="193"/>
      <c r="H34" s="195"/>
      <c r="I34" s="127" t="s">
        <v>197</v>
      </c>
      <c r="J34" s="136"/>
      <c r="K34" s="136"/>
      <c r="L34" s="107"/>
      <c r="M34" s="150"/>
      <c r="N34" s="13" t="str">
        <f>IF(OR(ISBLANK(J34),ISBLANK(K34)),"--",J34-M34)</f>
        <v>--</v>
      </c>
      <c r="O34" s="14"/>
      <c r="P34" s="64" t="b">
        <v>0</v>
      </c>
      <c r="Q34" s="65" t="b">
        <v>0</v>
      </c>
      <c r="R34" s="45" t="b">
        <v>0</v>
      </c>
      <c r="S34" s="56" t="b">
        <v>0</v>
      </c>
      <c r="T34" s="57"/>
      <c r="W34" s="95" t="s">
        <v>81</v>
      </c>
      <c r="X34" s="98"/>
      <c r="Y34" s="97"/>
      <c r="Z34" s="97"/>
      <c r="AI34" s="54" t="s">
        <v>100</v>
      </c>
      <c r="AO34" s="53"/>
    </row>
    <row r="35" spans="1:41" ht="16.5" customHeight="1" x14ac:dyDescent="0.2">
      <c r="A35" s="188" t="s">
        <v>30</v>
      </c>
      <c r="B35" s="189"/>
      <c r="C35" s="189"/>
      <c r="D35" s="189"/>
      <c r="E35" s="192" t="str">
        <f>IF(OR(P5="spring triticale",P5="spring rye"),"Not applicable",IF(ISBLANK(L36),"---",IF(OR(ISBLANK(J36),ISBLANK(K36)),W50,IF(L36&gt;K36,W47,IF(L36&lt;J36,W49,W48)))))</f>
        <v>---</v>
      </c>
      <c r="F35" s="192"/>
      <c r="G35" s="192"/>
      <c r="H35" s="194"/>
      <c r="I35" s="126" t="s">
        <v>196</v>
      </c>
      <c r="J35" s="108"/>
      <c r="K35" s="108"/>
      <c r="L35" s="117" t="str">
        <f>C21</f>
        <v/>
      </c>
      <c r="M35" s="120"/>
      <c r="N35" s="119"/>
      <c r="O35" s="119"/>
      <c r="P35" s="196" t="s">
        <v>189</v>
      </c>
      <c r="Q35" s="196"/>
      <c r="R35" s="196"/>
      <c r="S35" s="196"/>
      <c r="T35" s="197"/>
      <c r="V35" s="47">
        <v>35</v>
      </c>
      <c r="W35" s="49" t="s">
        <v>5</v>
      </c>
      <c r="Y35" s="46" t="s">
        <v>96</v>
      </c>
      <c r="Z35" s="48" t="b">
        <f>IF(ISBLANK(L32),FALSE,IF(OR(ISBLANK(J32),ISBLANK(K32)),FALSE,IF(L32&lt;=N32,TRUE,FALSE)))</f>
        <v>0</v>
      </c>
      <c r="AI35" s="54" t="s">
        <v>101</v>
      </c>
      <c r="AO35" s="53"/>
    </row>
    <row r="36" spans="1:41" ht="16.5" customHeight="1" x14ac:dyDescent="0.2">
      <c r="A36" s="190"/>
      <c r="B36" s="191"/>
      <c r="C36" s="191"/>
      <c r="D36" s="191"/>
      <c r="E36" s="193"/>
      <c r="F36" s="193"/>
      <c r="G36" s="193"/>
      <c r="H36" s="195"/>
      <c r="I36" s="127" t="s">
        <v>197</v>
      </c>
      <c r="J36" s="17"/>
      <c r="K36" s="17"/>
      <c r="L36" s="107"/>
      <c r="M36" s="150"/>
      <c r="N36" s="13" t="str">
        <f>IF(OR(ISBLANK(J36),ISBLANK(K36)),"--",J36-M36)</f>
        <v>--</v>
      </c>
      <c r="O36" s="14"/>
      <c r="P36" s="64" t="b">
        <v>0</v>
      </c>
      <c r="Q36" s="65" t="b">
        <v>0</v>
      </c>
      <c r="R36" s="45" t="b">
        <v>0</v>
      </c>
      <c r="S36" s="56" t="b">
        <v>0</v>
      </c>
      <c r="T36" s="57"/>
      <c r="V36" s="47">
        <v>36</v>
      </c>
      <c r="W36" s="49" t="s">
        <v>23</v>
      </c>
      <c r="Y36" s="46" t="s">
        <v>2</v>
      </c>
      <c r="Z36" s="48" t="b">
        <f>IF(ISBLANK(L32),FALSE,IF(OR(ISBLANK(J32),ISBLANK(K32)),TRUE,IF(L32&gt;N32,TRUE,FALSE)))</f>
        <v>0</v>
      </c>
      <c r="AI36" s="51"/>
      <c r="AO36" s="53"/>
    </row>
    <row r="37" spans="1:41" ht="16.5" customHeight="1" x14ac:dyDescent="0.2">
      <c r="A37" s="41" t="s">
        <v>37</v>
      </c>
      <c r="C37" s="204" t="str">
        <f>IF(OR(ISBLANK(E5),E5="Start Here"),"---",IF(X5="NO","DISCUSSION REQUIRED",IF(X6="YES","DISCUSSION REQUIRED","NO DISCUSSION REQUIRED")))</f>
        <v>---</v>
      </c>
      <c r="D37" s="204"/>
      <c r="E37" s="204"/>
      <c r="F37" s="204"/>
      <c r="G37" s="204"/>
      <c r="H37" s="204"/>
      <c r="I37" s="30" t="s">
        <v>61</v>
      </c>
      <c r="J37" s="186" t="str">
        <f>IF(OR(ISBLANK(E5),E5="Start Here"),"---",IF(X5="YES","NO CONCERNS",IF(AND(X6="YES",X7="YES"),"CONCERNS RESOLVED","FLAG - UNRESOLVED CONCERNS")))</f>
        <v>---</v>
      </c>
      <c r="K37" s="186"/>
      <c r="L37" s="186"/>
      <c r="M37" s="186"/>
      <c r="N37" s="186"/>
      <c r="O37" s="34"/>
      <c r="P37" s="34"/>
      <c r="Q37" s="34"/>
      <c r="R37" s="34"/>
      <c r="S37" s="34"/>
      <c r="T37" s="34"/>
      <c r="V37" s="47">
        <v>37</v>
      </c>
      <c r="W37" s="49" t="s">
        <v>6</v>
      </c>
      <c r="Y37" s="46" t="s">
        <v>45</v>
      </c>
      <c r="Z37" s="48" t="str">
        <f>IF(Z35=TRUE,"YES",IF(AND(Z36=TRUE,Z38=1),"YES","NO"))</f>
        <v>NO</v>
      </c>
      <c r="AI37" s="54" t="s">
        <v>156</v>
      </c>
      <c r="AO37" s="53"/>
    </row>
    <row r="38" spans="1:41" ht="16.5" customHeight="1" x14ac:dyDescent="0.2">
      <c r="A38" s="205" t="s">
        <v>38</v>
      </c>
      <c r="B38" s="205"/>
      <c r="C38" s="205"/>
      <c r="D38" s="205"/>
      <c r="E38" s="205"/>
      <c r="F38" s="205"/>
      <c r="G38" s="205"/>
      <c r="H38" s="205"/>
      <c r="I38" s="205"/>
      <c r="J38" s="187" t="str">
        <f>IF(OR(ISBLANK(E5),E5="Start Here"),"---",IF(AND(X5="YES",X6="NO"),"ENDORSES the registration of this candidate cultivar",IF(AND(X6="YES",X7="YES"),"ENDORSES the registration of this candidate cultivar",IF(AND(X5="NO",X6="NO"),"    ---",IF(AND(X6="YES",X8="YES"),"REFERS this candidate to the Cultivar Voting Panel",IF(X6="YES","DECISION is PENDING the outcome of DISCUSSION","ENDORSES the registration of this candidate cultivar"))))))</f>
        <v>---</v>
      </c>
      <c r="K38" s="187"/>
      <c r="L38" s="187"/>
      <c r="M38" s="187"/>
      <c r="N38" s="187"/>
      <c r="O38" s="187"/>
      <c r="P38" s="187"/>
      <c r="Q38" s="187"/>
      <c r="R38" s="187"/>
      <c r="S38" s="187"/>
      <c r="T38" s="34"/>
      <c r="V38" s="47">
        <v>38</v>
      </c>
      <c r="W38" s="27" t="s">
        <v>199</v>
      </c>
      <c r="Y38" s="46" t="s">
        <v>192</v>
      </c>
      <c r="Z38" s="58">
        <v>0</v>
      </c>
      <c r="AI38" s="46" t="s">
        <v>97</v>
      </c>
      <c r="AO38" s="53"/>
    </row>
    <row r="39" spans="1:41" ht="16.5" customHeight="1" x14ac:dyDescent="0.25">
      <c r="A39" s="49"/>
      <c r="E39" s="7"/>
      <c r="F39" s="7"/>
      <c r="G39" s="7"/>
      <c r="H39" s="7"/>
      <c r="I39" s="7"/>
      <c r="J39" s="1"/>
      <c r="K39" s="1"/>
      <c r="L39" s="1"/>
      <c r="M39" s="168"/>
      <c r="N39" s="1"/>
      <c r="O39" s="48"/>
      <c r="P39" s="81"/>
      <c r="Q39" s="82"/>
      <c r="R39" s="81"/>
      <c r="S39" s="169"/>
      <c r="T39" s="34"/>
      <c r="W39" s="49"/>
      <c r="AI39" s="46" t="s">
        <v>111</v>
      </c>
      <c r="AO39" s="53"/>
    </row>
    <row r="40" spans="1:41" ht="16.5" customHeight="1" x14ac:dyDescent="0.25">
      <c r="A40" s="22" t="s">
        <v>173</v>
      </c>
      <c r="E40" s="7"/>
      <c r="F40" s="7"/>
      <c r="G40" s="7"/>
      <c r="H40" s="7"/>
      <c r="I40" s="7"/>
      <c r="J40" s="1"/>
      <c r="K40" s="1"/>
      <c r="L40" s="1"/>
      <c r="M40" s="168"/>
      <c r="N40" s="1"/>
      <c r="O40" s="48"/>
      <c r="P40" s="81"/>
      <c r="Q40" s="82"/>
      <c r="R40" s="81"/>
      <c r="S40" s="169"/>
      <c r="T40" s="169"/>
      <c r="W40" s="95" t="s">
        <v>82</v>
      </c>
      <c r="X40" s="98"/>
      <c r="Y40" s="97"/>
      <c r="Z40" s="97"/>
      <c r="AA40" s="47"/>
      <c r="AI40" s="55"/>
      <c r="AJ40" s="50"/>
      <c r="AK40" s="50"/>
      <c r="AL40" s="50"/>
      <c r="AM40" s="50"/>
      <c r="AN40" s="50"/>
      <c r="AO40" s="52"/>
    </row>
    <row r="41" spans="1:41" ht="16.5" customHeight="1" x14ac:dyDescent="0.25">
      <c r="A41" s="188" t="s">
        <v>31</v>
      </c>
      <c r="B41" s="189"/>
      <c r="C41" s="189"/>
      <c r="D41" s="189"/>
      <c r="E41" s="192" t="str">
        <f>IF(ISBLANK(L42),"---",IF(OR(ISBLANK(J42),ISBLANK(K42)),W56,IF(L42&gt;K42,W55,IF(L42&lt;J42,W53,W54))))</f>
        <v>---</v>
      </c>
      <c r="F41" s="192"/>
      <c r="G41" s="192"/>
      <c r="H41" s="194"/>
      <c r="I41" s="126" t="s">
        <v>196</v>
      </c>
      <c r="J41" s="108"/>
      <c r="K41" s="108"/>
      <c r="L41" s="117" t="str">
        <f>C21</f>
        <v/>
      </c>
      <c r="M41" s="168"/>
      <c r="N41" s="1"/>
      <c r="O41" s="48"/>
      <c r="P41" s="81"/>
      <c r="Q41" s="82"/>
      <c r="R41" s="81"/>
      <c r="S41" s="169"/>
      <c r="T41" s="169"/>
      <c r="V41" s="47">
        <v>41</v>
      </c>
      <c r="W41" s="49" t="s">
        <v>5</v>
      </c>
      <c r="Y41" s="46" t="s">
        <v>96</v>
      </c>
      <c r="Z41" s="48" t="b">
        <f>IF(OR(P5="spring triticale",P5="winter triticale"),TRUE,IF(ISBLANK(L34),FALSE,IF(OR(ISBLANK(J34),ISBLANK(K34)),FALSE,IF(L34&gt;=N34,TRUE,FALSE))))</f>
        <v>0</v>
      </c>
      <c r="AA41" s="47"/>
    </row>
    <row r="42" spans="1:41" ht="16.5" customHeight="1" x14ac:dyDescent="0.2">
      <c r="A42" s="190"/>
      <c r="B42" s="191"/>
      <c r="C42" s="191"/>
      <c r="D42" s="191"/>
      <c r="E42" s="193"/>
      <c r="F42" s="193"/>
      <c r="G42" s="193"/>
      <c r="H42" s="195"/>
      <c r="I42" s="127" t="s">
        <v>197</v>
      </c>
      <c r="J42" s="17"/>
      <c r="K42" s="17"/>
      <c r="L42" s="107"/>
      <c r="M42" s="83"/>
      <c r="N42" s="83"/>
      <c r="O42" s="83"/>
      <c r="P42" s="83"/>
      <c r="Q42" s="83"/>
      <c r="R42" s="83"/>
      <c r="S42" s="83"/>
      <c r="T42" s="83"/>
      <c r="V42" s="47">
        <v>42</v>
      </c>
      <c r="W42" s="49" t="s">
        <v>23</v>
      </c>
      <c r="Y42" s="46" t="s">
        <v>2</v>
      </c>
      <c r="Z42" s="48" t="b">
        <f>IF(OR(P5="spring triticale",P5="winter triticale"),FALSE,IF(ISBLANK(L34),FALSE,IF(OR(ISBLANK(J34),ISBLANK(K34)),TRUE,IF(L34&lt;N34,TRUE,FALSE))))</f>
        <v>0</v>
      </c>
      <c r="AA42" s="47"/>
    </row>
    <row r="43" spans="1:41" ht="16.5" customHeight="1" x14ac:dyDescent="0.2">
      <c r="A43" s="188" t="s">
        <v>84</v>
      </c>
      <c r="B43" s="189"/>
      <c r="C43" s="189"/>
      <c r="D43" s="189"/>
      <c r="E43" s="240" t="str">
        <f>IF(ISBLANK(L44),"---",IF(OR(ISBLANK(J44),ISBLANK(K44)),W62,IF(L44&gt;K44,W59,IF(L44&lt;J44,W61,W60))))</f>
        <v>---</v>
      </c>
      <c r="F43" s="240"/>
      <c r="G43" s="240"/>
      <c r="H43" s="241"/>
      <c r="I43" s="126" t="s">
        <v>196</v>
      </c>
      <c r="J43" s="108"/>
      <c r="K43" s="108"/>
      <c r="L43" s="117" t="str">
        <f>C21</f>
        <v/>
      </c>
      <c r="M43" s="83"/>
      <c r="N43" s="83"/>
      <c r="O43" s="83"/>
      <c r="P43" s="83"/>
      <c r="Q43" s="83"/>
      <c r="R43" s="83"/>
      <c r="S43" s="83"/>
      <c r="T43" s="83"/>
      <c r="V43" s="47">
        <v>43</v>
      </c>
      <c r="W43" s="49" t="s">
        <v>6</v>
      </c>
      <c r="Y43" s="46" t="s">
        <v>45</v>
      </c>
      <c r="Z43" s="48" t="str">
        <f>IF(Z41=TRUE,"YES",IF(AND(Z42=TRUE,Z44=1),"YES","NO"))</f>
        <v>NO</v>
      </c>
      <c r="AA43" s="47"/>
    </row>
    <row r="44" spans="1:41" ht="16.5" customHeight="1" x14ac:dyDescent="0.2">
      <c r="A44" s="190"/>
      <c r="B44" s="191"/>
      <c r="C44" s="191"/>
      <c r="D44" s="191"/>
      <c r="E44" s="242"/>
      <c r="F44" s="242"/>
      <c r="G44" s="242"/>
      <c r="H44" s="243"/>
      <c r="I44" s="127" t="s">
        <v>197</v>
      </c>
      <c r="J44" s="144"/>
      <c r="K44" s="144"/>
      <c r="L44" s="141"/>
      <c r="M44" s="83"/>
      <c r="N44" s="83"/>
      <c r="O44" s="83"/>
      <c r="P44" s="83"/>
      <c r="Q44" s="83"/>
      <c r="R44" s="83"/>
      <c r="S44" s="83"/>
      <c r="T44" s="83"/>
      <c r="V44" s="47">
        <v>44</v>
      </c>
      <c r="W44" s="27" t="s">
        <v>199</v>
      </c>
      <c r="Y44" s="46" t="s">
        <v>192</v>
      </c>
      <c r="Z44" s="58">
        <v>0</v>
      </c>
      <c r="AA44" s="47"/>
    </row>
    <row r="45" spans="1:41" ht="16.5" customHeight="1" x14ac:dyDescent="0.2">
      <c r="A45" s="46" t="s">
        <v>32</v>
      </c>
      <c r="B45" s="124"/>
      <c r="C45" s="124"/>
      <c r="D45" s="124"/>
      <c r="E45" s="244" t="str">
        <f>IF(ISBLANK(L46),"---",IF(OR(ISBLANK(J46),ISBLANK(K46)),W68,IF(L46&gt;K46,W65,IF(L46&lt;J46,W67,W66))))</f>
        <v>---</v>
      </c>
      <c r="F45" s="244"/>
      <c r="G45" s="244"/>
      <c r="H45" s="245"/>
      <c r="I45" s="126" t="s">
        <v>196</v>
      </c>
      <c r="J45" s="108"/>
      <c r="K45" s="108"/>
      <c r="L45" s="117" t="str">
        <f>C21</f>
        <v/>
      </c>
      <c r="M45" s="83"/>
      <c r="N45" s="83"/>
      <c r="O45" s="83"/>
      <c r="P45" s="83"/>
      <c r="Q45" s="83"/>
      <c r="R45" s="83"/>
      <c r="S45" s="83"/>
      <c r="T45" s="83"/>
      <c r="AA45" s="47"/>
    </row>
    <row r="46" spans="1:41" ht="16.5" customHeight="1" x14ac:dyDescent="0.2">
      <c r="A46" s="121" t="s">
        <v>200</v>
      </c>
      <c r="B46" s="122"/>
      <c r="C46" s="122"/>
      <c r="D46" s="122"/>
      <c r="E46" s="193"/>
      <c r="F46" s="193"/>
      <c r="G46" s="193"/>
      <c r="H46" s="195"/>
      <c r="I46" s="127" t="s">
        <v>197</v>
      </c>
      <c r="J46" s="144"/>
      <c r="K46" s="144"/>
      <c r="L46" s="141"/>
      <c r="M46" s="49"/>
      <c r="N46" s="83"/>
      <c r="O46" s="83"/>
      <c r="P46" s="83"/>
      <c r="Q46" s="83"/>
      <c r="R46" s="83"/>
      <c r="S46" s="83"/>
      <c r="T46" s="84"/>
      <c r="W46" s="95" t="s">
        <v>18</v>
      </c>
      <c r="X46" s="98"/>
      <c r="Y46" s="97"/>
      <c r="Z46" s="97"/>
      <c r="AA46" s="47"/>
    </row>
    <row r="47" spans="1:41" ht="16.5" customHeight="1" x14ac:dyDescent="0.2">
      <c r="A47" s="49"/>
      <c r="E47" s="7"/>
      <c r="F47" s="7"/>
      <c r="G47" s="7"/>
      <c r="H47" s="7"/>
      <c r="I47" s="7"/>
      <c r="J47" s="172"/>
      <c r="K47" s="172"/>
      <c r="L47" s="172"/>
      <c r="M47" s="83"/>
      <c r="N47" s="83"/>
      <c r="O47" s="83"/>
      <c r="P47" s="83"/>
      <c r="Q47" s="83"/>
      <c r="R47" s="83"/>
      <c r="S47" s="83"/>
      <c r="T47" s="84"/>
      <c r="V47" s="47">
        <v>47</v>
      </c>
      <c r="W47" s="49" t="s">
        <v>5</v>
      </c>
      <c r="Y47" s="46" t="s">
        <v>96</v>
      </c>
      <c r="Z47" s="48" t="b">
        <f>IF(OR(P5="Spring triticale",P5="Spring Rye"),TRUE,IF(ISBLANK(L36),FALSE,IF(OR(ISBLANK(J36),ISBLANK(K36)),FALSE,IF(L36&gt;=N36,TRUE,FALSE))))</f>
        <v>0</v>
      </c>
      <c r="AA47" s="47"/>
    </row>
    <row r="48" spans="1:41" ht="16.5" customHeight="1" x14ac:dyDescent="0.25">
      <c r="A48" s="25" t="s">
        <v>146</v>
      </c>
      <c r="E48" s="7"/>
      <c r="F48" s="7"/>
      <c r="G48" s="7"/>
      <c r="H48" s="7"/>
      <c r="I48" s="7"/>
      <c r="J48" s="172"/>
      <c r="K48" s="172"/>
      <c r="L48" s="172"/>
      <c r="M48" s="83"/>
      <c r="N48" s="83"/>
      <c r="O48" s="83"/>
      <c r="P48" s="83"/>
      <c r="Q48" s="83"/>
      <c r="R48" s="83"/>
      <c r="S48" s="83"/>
      <c r="T48" s="84"/>
      <c r="V48" s="47">
        <v>48</v>
      </c>
      <c r="W48" s="49" t="s">
        <v>23</v>
      </c>
      <c r="Y48" s="46" t="s">
        <v>2</v>
      </c>
      <c r="Z48" s="48" t="b">
        <f>IF(OR(P5="Spring triticale",P5="Spring Rye"),FALSE,IF(ISBLANK(L36),FALSE,IF(OR(ISBLANK(J36),ISBLANK(K36)),TRUE,IF(L36&lt;N36,TRUE,FALSE))))</f>
        <v>0</v>
      </c>
      <c r="AA48" s="47"/>
    </row>
    <row r="49" spans="1:27" ht="16.5" customHeight="1" x14ac:dyDescent="0.2">
      <c r="A49" s="60" t="s">
        <v>139</v>
      </c>
      <c r="B49" s="12"/>
      <c r="C49" s="12"/>
      <c r="D49" s="12"/>
      <c r="E49" s="246" t="s">
        <v>114</v>
      </c>
      <c r="F49" s="246"/>
      <c r="G49" s="246"/>
      <c r="H49" s="246"/>
      <c r="I49" s="246"/>
      <c r="J49" s="247"/>
      <c r="K49" s="90" t="s">
        <v>203</v>
      </c>
      <c r="L49" s="83"/>
      <c r="M49" s="83"/>
      <c r="N49" s="83"/>
      <c r="O49" s="83"/>
      <c r="P49" s="83"/>
      <c r="Q49" s="83"/>
      <c r="R49" s="87"/>
      <c r="S49" s="42"/>
      <c r="T49" s="42"/>
      <c r="V49" s="47">
        <v>49</v>
      </c>
      <c r="W49" s="49" t="s">
        <v>6</v>
      </c>
      <c r="Y49" s="46" t="s">
        <v>45</v>
      </c>
      <c r="Z49" s="48" t="str">
        <f>IF(Z47=TRUE,"YES",IF(AND(Z48=TRUE,Z50=1),"YES","NO"))</f>
        <v>NO</v>
      </c>
      <c r="AA49" s="47"/>
    </row>
    <row r="50" spans="1:27" ht="16.5" customHeight="1" x14ac:dyDescent="0.2">
      <c r="A50" s="61" t="s">
        <v>139</v>
      </c>
      <c r="B50" s="15"/>
      <c r="C50" s="15"/>
      <c r="D50" s="15"/>
      <c r="E50" s="248" t="s">
        <v>114</v>
      </c>
      <c r="F50" s="248"/>
      <c r="G50" s="248"/>
      <c r="H50" s="248"/>
      <c r="I50" s="248"/>
      <c r="J50" s="249"/>
      <c r="K50" s="91" t="s">
        <v>148</v>
      </c>
      <c r="L50" s="89"/>
      <c r="M50" s="89"/>
      <c r="N50" s="89"/>
      <c r="O50" s="89"/>
      <c r="P50" s="89"/>
      <c r="Q50" s="89"/>
      <c r="R50" s="88"/>
      <c r="S50" s="42"/>
      <c r="T50" s="42"/>
      <c r="V50" s="47">
        <v>50</v>
      </c>
      <c r="W50" s="27" t="s">
        <v>199</v>
      </c>
      <c r="Y50" s="46" t="s">
        <v>192</v>
      </c>
      <c r="Z50" s="58">
        <v>0</v>
      </c>
      <c r="AA50" s="47"/>
    </row>
    <row r="51" spans="1:27" ht="16.5" customHeight="1" x14ac:dyDescent="0.2">
      <c r="A51" s="61" t="s">
        <v>139</v>
      </c>
      <c r="B51" s="15"/>
      <c r="C51" s="15"/>
      <c r="D51" s="15"/>
      <c r="E51" s="248" t="s">
        <v>114</v>
      </c>
      <c r="F51" s="248"/>
      <c r="G51" s="248"/>
      <c r="H51" s="248"/>
      <c r="I51" s="248"/>
      <c r="J51" s="249"/>
      <c r="K51" s="90" t="s">
        <v>202</v>
      </c>
      <c r="L51" s="83"/>
      <c r="M51" s="83"/>
      <c r="N51" s="83"/>
      <c r="O51" s="83"/>
      <c r="P51" s="83"/>
      <c r="Q51" s="83"/>
      <c r="R51" s="88"/>
      <c r="S51" s="42"/>
      <c r="T51" s="42"/>
      <c r="AA51" s="47"/>
    </row>
    <row r="52" spans="1:27" ht="16.5" customHeight="1" x14ac:dyDescent="0.2">
      <c r="A52" s="63" t="s">
        <v>139</v>
      </c>
      <c r="B52" s="50"/>
      <c r="C52" s="50"/>
      <c r="D52" s="50"/>
      <c r="E52" s="250" t="s">
        <v>114</v>
      </c>
      <c r="F52" s="250"/>
      <c r="G52" s="250"/>
      <c r="H52" s="250"/>
      <c r="I52" s="250"/>
      <c r="J52" s="251"/>
      <c r="K52" s="91" t="s">
        <v>201</v>
      </c>
      <c r="L52" s="83"/>
      <c r="M52" s="83"/>
      <c r="N52" s="83"/>
      <c r="O52" s="83"/>
      <c r="P52" s="83"/>
      <c r="Q52" s="83"/>
      <c r="R52" s="88"/>
      <c r="S52" s="42"/>
      <c r="T52" s="42"/>
      <c r="W52" s="95" t="s">
        <v>11</v>
      </c>
      <c r="X52" s="98"/>
      <c r="Y52" s="97"/>
      <c r="Z52" s="97"/>
      <c r="AA52" s="47"/>
    </row>
    <row r="53" spans="1:27" ht="16.5" customHeight="1" x14ac:dyDescent="0.2">
      <c r="V53" s="47">
        <v>53</v>
      </c>
      <c r="W53" s="49" t="s">
        <v>12</v>
      </c>
      <c r="Y53" s="3"/>
      <c r="Z53" s="11"/>
      <c r="AA53" s="47"/>
    </row>
    <row r="54" spans="1:27" ht="16.5" customHeight="1" x14ac:dyDescent="0.25">
      <c r="A54" s="25" t="s">
        <v>69</v>
      </c>
      <c r="B54" s="5"/>
      <c r="C54" s="5"/>
      <c r="D54" s="5"/>
      <c r="E54" s="6"/>
      <c r="F54" s="6"/>
      <c r="G54" s="6"/>
      <c r="H54" s="6"/>
      <c r="I54" s="6"/>
      <c r="J54" s="6"/>
      <c r="K54" s="6"/>
      <c r="L54" s="6"/>
      <c r="M54" s="3"/>
      <c r="N54" s="3"/>
      <c r="O54" s="3"/>
      <c r="P54" s="3"/>
      <c r="Q54" s="3"/>
      <c r="R54" s="3"/>
      <c r="S54" s="3"/>
      <c r="T54" s="3"/>
      <c r="V54" s="47">
        <v>54</v>
      </c>
      <c r="W54" s="49" t="s">
        <v>23</v>
      </c>
      <c r="Y54" s="3"/>
      <c r="AA54" s="47"/>
    </row>
    <row r="55" spans="1:27" ht="16.5" customHeight="1" x14ac:dyDescent="0.2">
      <c r="A55" s="31">
        <v>1</v>
      </c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T55" s="80"/>
      <c r="V55" s="47">
        <v>55</v>
      </c>
      <c r="W55" s="49" t="s">
        <v>13</v>
      </c>
      <c r="AA55" s="47"/>
    </row>
    <row r="56" spans="1:27" ht="16.5" customHeight="1" x14ac:dyDescent="0.2">
      <c r="A56" s="32">
        <v>2</v>
      </c>
      <c r="B56" s="236"/>
      <c r="C56" s="236"/>
      <c r="D56" s="236"/>
      <c r="E56" s="236"/>
      <c r="F56" s="236"/>
      <c r="G56" s="236"/>
      <c r="H56" s="236"/>
      <c r="I56" s="236"/>
      <c r="J56" s="236"/>
      <c r="K56" s="236"/>
      <c r="L56" s="236"/>
      <c r="N56" s="4" t="s">
        <v>57</v>
      </c>
      <c r="O56" s="179"/>
      <c r="P56" s="179"/>
      <c r="Q56" s="179"/>
      <c r="R56" s="179"/>
      <c r="T56" s="80"/>
      <c r="V56" s="47">
        <v>56</v>
      </c>
      <c r="W56" s="27" t="s">
        <v>199</v>
      </c>
      <c r="AA56" s="47"/>
    </row>
    <row r="57" spans="1:27" ht="16.5" customHeight="1" x14ac:dyDescent="0.2">
      <c r="A57" s="32">
        <v>3</v>
      </c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N57" s="4" t="s">
        <v>58</v>
      </c>
      <c r="O57" s="179"/>
      <c r="P57" s="179"/>
      <c r="Q57" s="179"/>
      <c r="R57" s="179"/>
      <c r="T57" s="80"/>
      <c r="W57" s="49"/>
      <c r="AA57" s="47"/>
    </row>
    <row r="58" spans="1:27" ht="16.5" customHeight="1" x14ac:dyDescent="0.2">
      <c r="A58" s="32">
        <v>4</v>
      </c>
      <c r="B58" s="236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N58" s="80"/>
      <c r="O58" s="80"/>
      <c r="P58" s="80"/>
      <c r="Q58" s="80"/>
      <c r="R58" s="80"/>
      <c r="T58" s="80"/>
      <c r="W58" s="95" t="s">
        <v>17</v>
      </c>
      <c r="X58" s="98"/>
      <c r="Y58" s="97"/>
      <c r="Z58" s="97"/>
      <c r="AA58" s="47"/>
    </row>
    <row r="59" spans="1:27" ht="16.5" customHeight="1" x14ac:dyDescent="0.2">
      <c r="A59" s="32">
        <v>5</v>
      </c>
      <c r="B59" s="236"/>
      <c r="C59" s="236"/>
      <c r="D59" s="236"/>
      <c r="E59" s="236"/>
      <c r="F59" s="236"/>
      <c r="G59" s="236"/>
      <c r="H59" s="236"/>
      <c r="I59" s="236"/>
      <c r="J59" s="236"/>
      <c r="K59" s="236"/>
      <c r="L59" s="236"/>
      <c r="M59" s="1"/>
      <c r="N59" s="4" t="s">
        <v>56</v>
      </c>
      <c r="O59" s="179"/>
      <c r="P59" s="179"/>
      <c r="Q59" s="179"/>
      <c r="R59" s="179"/>
      <c r="T59" s="80"/>
      <c r="V59" s="47">
        <v>59</v>
      </c>
      <c r="W59" s="49" t="s">
        <v>5</v>
      </c>
      <c r="AA59" s="47"/>
    </row>
    <row r="60" spans="1:27" ht="16.5" customHeight="1" x14ac:dyDescent="0.2">
      <c r="A60" s="32">
        <v>6</v>
      </c>
      <c r="B60" s="236"/>
      <c r="C60" s="236"/>
      <c r="D60" s="236"/>
      <c r="E60" s="236"/>
      <c r="F60" s="236"/>
      <c r="G60" s="236"/>
      <c r="H60" s="236"/>
      <c r="I60" s="236"/>
      <c r="J60" s="236"/>
      <c r="K60" s="236"/>
      <c r="L60" s="236"/>
      <c r="M60" s="1"/>
      <c r="N60" s="237"/>
      <c r="O60" s="237"/>
      <c r="P60" s="237"/>
      <c r="Q60" s="237"/>
      <c r="R60" s="237"/>
      <c r="S60" s="237"/>
      <c r="T60" s="80"/>
      <c r="V60" s="47">
        <v>60</v>
      </c>
      <c r="W60" s="49" t="s">
        <v>23</v>
      </c>
      <c r="AA60" s="47"/>
    </row>
    <row r="61" spans="1:27" ht="16.5" customHeight="1" x14ac:dyDescent="0.2">
      <c r="A61" s="32">
        <v>7</v>
      </c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N61" s="237"/>
      <c r="O61" s="237"/>
      <c r="P61" s="237"/>
      <c r="Q61" s="237"/>
      <c r="R61" s="237"/>
      <c r="S61" s="237"/>
      <c r="T61" s="80"/>
      <c r="V61" s="47">
        <v>61</v>
      </c>
      <c r="W61" s="49" t="s">
        <v>6</v>
      </c>
      <c r="AA61" s="47"/>
    </row>
    <row r="62" spans="1:27" ht="16.5" customHeight="1" x14ac:dyDescent="0.2">
      <c r="A62" s="26">
        <v>8</v>
      </c>
      <c r="B62" s="239"/>
      <c r="C62" s="239"/>
      <c r="D62" s="239"/>
      <c r="E62" s="239"/>
      <c r="F62" s="239"/>
      <c r="G62" s="239"/>
      <c r="H62" s="239"/>
      <c r="I62" s="239"/>
      <c r="J62" s="239"/>
      <c r="K62" s="239"/>
      <c r="L62" s="239"/>
      <c r="N62" s="238"/>
      <c r="O62" s="238"/>
      <c r="P62" s="238"/>
      <c r="Q62" s="238"/>
      <c r="R62" s="238"/>
      <c r="S62" s="238"/>
      <c r="V62" s="47">
        <v>62</v>
      </c>
      <c r="W62" s="27" t="s">
        <v>199</v>
      </c>
      <c r="AA62" s="47"/>
    </row>
    <row r="63" spans="1:27" ht="16.5" customHeight="1" x14ac:dyDescent="0.2">
      <c r="O63" s="3" t="s">
        <v>19</v>
      </c>
      <c r="W63" s="49"/>
      <c r="AA63" s="47"/>
    </row>
    <row r="64" spans="1:27" ht="16.5" customHeight="1" x14ac:dyDescent="0.2">
      <c r="O64" s="1"/>
      <c r="P64" s="1"/>
      <c r="Q64" s="1"/>
      <c r="R64" s="1"/>
      <c r="S64" s="1"/>
      <c r="W64" s="95" t="s">
        <v>20</v>
      </c>
      <c r="X64" s="98"/>
      <c r="Y64" s="97"/>
      <c r="Z64" s="97"/>
      <c r="AA64" s="47"/>
    </row>
    <row r="65" spans="1:27" ht="16.5" customHeight="1" x14ac:dyDescent="0.2">
      <c r="O65" s="1"/>
      <c r="P65" s="1"/>
      <c r="Q65" s="1"/>
      <c r="R65" s="1"/>
      <c r="S65" s="1"/>
      <c r="V65" s="47">
        <v>65</v>
      </c>
      <c r="W65" s="49" t="s">
        <v>5</v>
      </c>
      <c r="AA65" s="47"/>
    </row>
    <row r="66" spans="1:27" ht="16.5" customHeight="1" x14ac:dyDescent="0.2">
      <c r="Q66" s="1"/>
      <c r="R66" s="1"/>
      <c r="S66" s="1"/>
      <c r="V66" s="47">
        <v>66</v>
      </c>
      <c r="W66" s="49" t="s">
        <v>23</v>
      </c>
      <c r="AA66" s="47"/>
    </row>
    <row r="67" spans="1:27" ht="16.5" customHeight="1" x14ac:dyDescent="0.2">
      <c r="B67" s="4"/>
      <c r="Q67" s="1"/>
      <c r="R67" s="1"/>
      <c r="S67" s="1"/>
      <c r="V67" s="47">
        <v>67</v>
      </c>
      <c r="W67" s="49" t="s">
        <v>6</v>
      </c>
      <c r="AA67" s="47"/>
    </row>
    <row r="68" spans="1:27" ht="16.5" customHeight="1" x14ac:dyDescent="0.2">
      <c r="V68" s="47">
        <v>68</v>
      </c>
      <c r="W68" s="49" t="s">
        <v>199</v>
      </c>
      <c r="AA68" s="47"/>
    </row>
    <row r="69" spans="1:27" ht="16.5" customHeight="1" x14ac:dyDescent="0.2">
      <c r="AA69" s="47"/>
    </row>
    <row r="70" spans="1:27" ht="16.5" customHeight="1" x14ac:dyDescent="0.2">
      <c r="W70" s="27"/>
      <c r="AA70" s="47"/>
    </row>
    <row r="71" spans="1:27" ht="16.5" customHeight="1" x14ac:dyDescent="0.2">
      <c r="AA71" s="47"/>
    </row>
    <row r="72" spans="1:27" ht="16.5" customHeight="1" x14ac:dyDescent="0.2">
      <c r="A72" s="215"/>
      <c r="B72" s="215"/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R72" s="215"/>
      <c r="S72" s="215"/>
      <c r="T72" s="215"/>
      <c r="AA72" s="47"/>
    </row>
    <row r="73" spans="1:27" ht="16.5" customHeight="1" x14ac:dyDescent="0.2">
      <c r="AA73" s="47"/>
    </row>
    <row r="74" spans="1:27" ht="16.5" customHeight="1" x14ac:dyDescent="0.2">
      <c r="AA74" s="47"/>
    </row>
    <row r="75" spans="1:27" ht="16.5" customHeight="1" x14ac:dyDescent="0.2">
      <c r="AA75" s="47"/>
    </row>
    <row r="76" spans="1:27" ht="16.5" customHeight="1" x14ac:dyDescent="0.2">
      <c r="AA76" s="47"/>
    </row>
    <row r="77" spans="1:27" ht="16.5" customHeight="1" x14ac:dyDescent="0.2">
      <c r="AA77" s="47"/>
    </row>
    <row r="78" spans="1:27" ht="16.5" customHeight="1" x14ac:dyDescent="0.2">
      <c r="AA78" s="47"/>
    </row>
    <row r="79" spans="1:27" ht="16.5" customHeight="1" x14ac:dyDescent="0.2">
      <c r="AA79" s="47"/>
    </row>
    <row r="80" spans="1:27" ht="15.75" customHeight="1" x14ac:dyDescent="0.2">
      <c r="AA80" s="47"/>
    </row>
    <row r="81" spans="27:27" ht="15.75" customHeight="1" x14ac:dyDescent="0.2">
      <c r="AA81" s="47"/>
    </row>
    <row r="82" spans="27:27" ht="15.75" customHeight="1" x14ac:dyDescent="0.2">
      <c r="AA82" s="47"/>
    </row>
    <row r="83" spans="27:27" ht="15.75" customHeight="1" x14ac:dyDescent="0.2">
      <c r="AA83" s="47"/>
    </row>
    <row r="84" spans="27:27" ht="15.75" customHeight="1" x14ac:dyDescent="0.2">
      <c r="AA84" s="47"/>
    </row>
    <row r="85" spans="27:27" ht="15.75" customHeight="1" x14ac:dyDescent="0.2">
      <c r="AA85" s="47"/>
    </row>
    <row r="86" spans="27:27" ht="15.75" customHeight="1" x14ac:dyDescent="0.2">
      <c r="AA86" s="47"/>
    </row>
    <row r="87" spans="27:27" ht="15.75" customHeight="1" x14ac:dyDescent="0.2">
      <c r="AA87" s="47"/>
    </row>
  </sheetData>
  <sheetProtection algorithmName="SHA-512" hashValue="i2uAGzFd7lrq7NAaViLODn5ZVfYBxGFGotWl/kl5iTLX0jK+q1MvNKgyMmsttujBwqzxNPMqatC+T06qAP/Qlw==" saltValue="g8FXmLYSl8zUJ4CiB66KGQ==" spinCount="100000" sheet="1" objects="1" scenarios="1" selectLockedCells="1"/>
  <protectedRanges>
    <protectedRange sqref="O59:R59 O56:R57" name="Range7"/>
    <protectedRange sqref="Z29 Z17:Z18 Z23:Z24 Q49:Q50 Z35:Z36 Z47:Z48 Z41:Z42 O42:O50 Z11:Z12 Q52 E51:I51 E52:J52 E39:S39 P46:Q48 E49:J50 L49:N50 L52:O52 E31 M34:T36 M24:Q33 F31:H34 E33 P42:T45 E40:T41 F42:M48 E43 E45 E47:E48" name="Range5"/>
    <protectedRange sqref="E5:M10 E16:K17" name="Range1"/>
    <protectedRange sqref="P5:T10" name="Range2"/>
    <protectedRange sqref="N58:R58 B55:K58 B59:L61 T55:T61 N61:S61 M60" name="Range6"/>
    <protectedRange sqref="G13:L15" name="Range1_2"/>
    <protectedRange sqref="R46:T52" name="Range5_3"/>
    <protectedRange sqref="R24:T33" name="Range5_5"/>
    <protectedRange sqref="Q51 J51 L51:O51" name="Range5_2"/>
    <protectedRange sqref="O8:O10" name="Range2_2"/>
    <protectedRange sqref="E18:K18" name="Range1_3"/>
    <protectedRange sqref="K49:K52" name="Range5_6"/>
    <protectedRange sqref="E23 F24:L24" name="Range5_4"/>
    <protectedRange sqref="I26 E25 J25:L26 F25:H26" name="Range5_7"/>
    <protectedRange sqref="I28 J27:L28 F27:H28 E27" name="Range5_9"/>
    <protectedRange sqref="I30 F29:H30 E29 I32 I34 J29:L34" name="Range5_11"/>
    <protectedRange sqref="J35:L36 I36 F35:H36 E35" name="Range5_13"/>
  </protectedRanges>
  <mergeCells count="70">
    <mergeCell ref="W2:AD2"/>
    <mergeCell ref="AI2:AO7"/>
    <mergeCell ref="S3:T3"/>
    <mergeCell ref="E5:M5"/>
    <mergeCell ref="P5:T5"/>
    <mergeCell ref="E6:M6"/>
    <mergeCell ref="E7:M7"/>
    <mergeCell ref="P7:T7"/>
    <mergeCell ref="E8:M8"/>
    <mergeCell ref="P8:T8"/>
    <mergeCell ref="AI9:AO10"/>
    <mergeCell ref="G12:K12"/>
    <mergeCell ref="G13:K13"/>
    <mergeCell ref="Q13:T14"/>
    <mergeCell ref="G14:K14"/>
    <mergeCell ref="G15:K15"/>
    <mergeCell ref="A18:M19"/>
    <mergeCell ref="N18:T19"/>
    <mergeCell ref="C21:H21"/>
    <mergeCell ref="J21:K21"/>
    <mergeCell ref="M21:N21"/>
    <mergeCell ref="P21:Q21"/>
    <mergeCell ref="R21:T21"/>
    <mergeCell ref="A23:D24"/>
    <mergeCell ref="E23:H24"/>
    <mergeCell ref="P23:T23"/>
    <mergeCell ref="A25:D26"/>
    <mergeCell ref="E25:H26"/>
    <mergeCell ref="P25:T25"/>
    <mergeCell ref="A27:D28"/>
    <mergeCell ref="E27:H28"/>
    <mergeCell ref="P27:T27"/>
    <mergeCell ref="A29:D30"/>
    <mergeCell ref="E29:H30"/>
    <mergeCell ref="P29:T29"/>
    <mergeCell ref="A38:I38"/>
    <mergeCell ref="J38:S38"/>
    <mergeCell ref="A31:D32"/>
    <mergeCell ref="E31:H32"/>
    <mergeCell ref="P31:T31"/>
    <mergeCell ref="A33:D34"/>
    <mergeCell ref="E33:H34"/>
    <mergeCell ref="P33:T33"/>
    <mergeCell ref="A35:D36"/>
    <mergeCell ref="E35:H36"/>
    <mergeCell ref="P35:T35"/>
    <mergeCell ref="C37:H37"/>
    <mergeCell ref="J37:N37"/>
    <mergeCell ref="O56:R56"/>
    <mergeCell ref="A41:D42"/>
    <mergeCell ref="E41:H42"/>
    <mergeCell ref="A43:D44"/>
    <mergeCell ref="E43:H44"/>
    <mergeCell ref="E45:H46"/>
    <mergeCell ref="E49:J49"/>
    <mergeCell ref="E50:J50"/>
    <mergeCell ref="E51:J51"/>
    <mergeCell ref="E52:J52"/>
    <mergeCell ref="B55:L55"/>
    <mergeCell ref="B56:L56"/>
    <mergeCell ref="A72:T72"/>
    <mergeCell ref="B57:L57"/>
    <mergeCell ref="O57:R57"/>
    <mergeCell ref="B58:L58"/>
    <mergeCell ref="B59:L59"/>
    <mergeCell ref="O59:R59"/>
    <mergeCell ref="B60:L60"/>
    <mergeCell ref="N60:S62"/>
    <mergeCell ref="B61:L61"/>
    <mergeCell ref="B62:L62"/>
  </mergeCells>
  <conditionalFormatting sqref="C37">
    <cfRule type="cellIs" dxfId="46" priority="25" operator="equal">
      <formula>"NO DISCUSSION REQUIRED"</formula>
    </cfRule>
    <cfRule type="cellIs" dxfId="45" priority="26" operator="equal">
      <formula>"DISCUSSION REQUIRED"</formula>
    </cfRule>
  </conditionalFormatting>
  <conditionalFormatting sqref="E5">
    <cfRule type="containsText" dxfId="44" priority="22" operator="containsText" text="Start Here">
      <formula>NOT(ISERROR(SEARCH("Start Here",E5)))</formula>
    </cfRule>
  </conditionalFormatting>
  <conditionalFormatting sqref="J37">
    <cfRule type="cellIs" dxfId="43" priority="23" operator="equal">
      <formula>"NO CONCERNS"</formula>
    </cfRule>
    <cfRule type="cellIs" dxfId="42" priority="24" operator="equal">
      <formula>"FLAG - UNRESOLVED CONCERNS"</formula>
    </cfRule>
  </conditionalFormatting>
  <conditionalFormatting sqref="J38">
    <cfRule type="cellIs" dxfId="41" priority="27" operator="equal">
      <formula>"ENDORSES the registration of this candidate cultivar"</formula>
    </cfRule>
    <cfRule type="cellIs" dxfId="40" priority="28" operator="equal">
      <formula>"REFERS this candidate to the Cultivar Voting Panel"</formula>
    </cfRule>
  </conditionalFormatting>
  <conditionalFormatting sqref="L24">
    <cfRule type="cellIs" dxfId="39" priority="19" operator="equal">
      <formula>0</formula>
    </cfRule>
    <cfRule type="expression" dxfId="38" priority="20">
      <formula>$Z$11=TRUE</formula>
    </cfRule>
    <cfRule type="expression" dxfId="37" priority="21">
      <formula>$Z$12=TRUE</formula>
    </cfRule>
  </conditionalFormatting>
  <conditionalFormatting sqref="L26">
    <cfRule type="cellIs" dxfId="36" priority="16" operator="equal">
      <formula>0</formula>
    </cfRule>
    <cfRule type="expression" dxfId="35" priority="17">
      <formula>$Z$17=TRUE</formula>
    </cfRule>
    <cfRule type="expression" dxfId="34" priority="18">
      <formula>$Z$18=TRUE</formula>
    </cfRule>
  </conditionalFormatting>
  <conditionalFormatting sqref="L28">
    <cfRule type="cellIs" dxfId="33" priority="13" operator="equal">
      <formula>0</formula>
    </cfRule>
    <cfRule type="expression" dxfId="32" priority="14">
      <formula>$Z$23=TRUE</formula>
    </cfRule>
    <cfRule type="expression" dxfId="31" priority="15">
      <formula>$Z$24=TRUE</formula>
    </cfRule>
  </conditionalFormatting>
  <conditionalFormatting sqref="L30">
    <cfRule type="cellIs" dxfId="30" priority="10" operator="equal">
      <formula>0</formula>
    </cfRule>
    <cfRule type="expression" dxfId="29" priority="11">
      <formula>$Z$29=TRUE</formula>
    </cfRule>
    <cfRule type="expression" dxfId="28" priority="12">
      <formula>$Z$30=TRUE</formula>
    </cfRule>
  </conditionalFormatting>
  <conditionalFormatting sqref="L32">
    <cfRule type="cellIs" dxfId="27" priority="4" operator="equal">
      <formula>0</formula>
    </cfRule>
    <cfRule type="expression" dxfId="26" priority="5">
      <formula>$Z$35=TRUE</formula>
    </cfRule>
    <cfRule type="expression" dxfId="25" priority="6">
      <formula>$Z$36=TRUE</formula>
    </cfRule>
  </conditionalFormatting>
  <conditionalFormatting sqref="L34">
    <cfRule type="cellIs" dxfId="24" priority="1" operator="equal">
      <formula>0</formula>
    </cfRule>
    <cfRule type="expression" dxfId="23" priority="2">
      <formula>$Z$41=TRUE</formula>
    </cfRule>
    <cfRule type="expression" dxfId="22" priority="3">
      <formula>$Z$42=TRUE</formula>
    </cfRule>
  </conditionalFormatting>
  <conditionalFormatting sqref="L36">
    <cfRule type="cellIs" dxfId="21" priority="7" operator="equal">
      <formula>0</formula>
    </cfRule>
    <cfRule type="expression" dxfId="20" priority="8">
      <formula>$Z$47=TRUE</formula>
    </cfRule>
    <cfRule type="expression" dxfId="19" priority="9">
      <formula>$Z$48=TRUE</formula>
    </cfRule>
  </conditionalFormatting>
  <dataValidations count="4">
    <dataValidation allowBlank="1" showErrorMessage="1" promptTitle="Enter ID to activate spreadsheet" sqref="E5" xr:uid="{A5393ED3-8236-4CAC-A735-BD704F68A93F}"/>
    <dataValidation type="list" allowBlank="1" showInputMessage="1" showErrorMessage="1" sqref="E48 F48 G48 H48 I48" xr:uid="{079DC872-4207-4050-AB91-72C5012FBEDF}">
      <formula1>$W$65:$W$70</formula1>
    </dataValidation>
    <dataValidation type="list" allowBlank="1" showInputMessage="1" showErrorMessage="1" sqref="P5" xr:uid="{E91B9CF0-B807-441C-BC0A-1748CEE297F2}">
      <formula1>$AB$13:$AB$17</formula1>
    </dataValidation>
    <dataValidation type="list" allowBlank="1" showInputMessage="1" showErrorMessage="1" sqref="E6:M6" xr:uid="{78F42BD0-99FD-4A1F-B8D1-B8A8B2B4D249}">
      <formula1>$AB$5:$AB$9</formula1>
    </dataValidation>
  </dataValidations>
  <pageMargins left="0.59055118110236227" right="0.59055118110236227" top="0.59055118110236227" bottom="0.39370078740157483" header="0.51181102362204722" footer="0.51181102362204722"/>
  <pageSetup scale="7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locked="0" defaultSize="0" autoFill="0" autoLine="0" autoPict="0">
                <anchor moveWithCells="1">
                  <from>
                    <xdr:col>16</xdr:col>
                    <xdr:colOff>171450</xdr:colOff>
                    <xdr:row>23</xdr:row>
                    <xdr:rowOff>0</xdr:rowOff>
                  </from>
                  <to>
                    <xdr:col>16</xdr:col>
                    <xdr:colOff>390525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locked="0" defaultSize="0" autoFill="0" autoLine="0" autoPict="0">
                <anchor moveWithCells="1">
                  <from>
                    <xdr:col>16</xdr:col>
                    <xdr:colOff>171450</xdr:colOff>
                    <xdr:row>25</xdr:row>
                    <xdr:rowOff>0</xdr:rowOff>
                  </from>
                  <to>
                    <xdr:col>16</xdr:col>
                    <xdr:colOff>390525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locked="0" defaultSize="0" autoFill="0" autoLine="0" autoPict="0">
                <anchor moveWithCells="1">
                  <from>
                    <xdr:col>16</xdr:col>
                    <xdr:colOff>171450</xdr:colOff>
                    <xdr:row>27</xdr:row>
                    <xdr:rowOff>0</xdr:rowOff>
                  </from>
                  <to>
                    <xdr:col>16</xdr:col>
                    <xdr:colOff>390525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locked="0" defaultSize="0" autoFill="0" autoLine="0" autoPict="0">
                <anchor moveWithCells="1">
                  <from>
                    <xdr:col>16</xdr:col>
                    <xdr:colOff>171450</xdr:colOff>
                    <xdr:row>29</xdr:row>
                    <xdr:rowOff>0</xdr:rowOff>
                  </from>
                  <to>
                    <xdr:col>16</xdr:col>
                    <xdr:colOff>390525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locked="0" defaultSize="0" autoFill="0" autoLine="0" autoPict="0">
                <anchor moveWithCells="1">
                  <from>
                    <xdr:col>16</xdr:col>
                    <xdr:colOff>171450</xdr:colOff>
                    <xdr:row>31</xdr:row>
                    <xdr:rowOff>0</xdr:rowOff>
                  </from>
                  <to>
                    <xdr:col>16</xdr:col>
                    <xdr:colOff>390525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locked="0" defaultSize="0" autoFill="0" autoLine="0" autoPict="0" macro="[0]!CheckBox17_Click">
                <anchor moveWithCells="1">
                  <from>
                    <xdr:col>15</xdr:col>
                    <xdr:colOff>171450</xdr:colOff>
                    <xdr:row>23</xdr:row>
                    <xdr:rowOff>0</xdr:rowOff>
                  </from>
                  <to>
                    <xdr:col>15</xdr:col>
                    <xdr:colOff>390525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locked="0" defaultSize="0" autoFill="0" autoLine="0" autoPict="0">
                <anchor moveWithCells="1">
                  <from>
                    <xdr:col>15</xdr:col>
                    <xdr:colOff>171450</xdr:colOff>
                    <xdr:row>25</xdr:row>
                    <xdr:rowOff>0</xdr:rowOff>
                  </from>
                  <to>
                    <xdr:col>15</xdr:col>
                    <xdr:colOff>390525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locked="0" defaultSize="0" autoFill="0" autoLine="0" autoPict="0">
                <anchor moveWithCells="1">
                  <from>
                    <xdr:col>15</xdr:col>
                    <xdr:colOff>171450</xdr:colOff>
                    <xdr:row>27</xdr:row>
                    <xdr:rowOff>0</xdr:rowOff>
                  </from>
                  <to>
                    <xdr:col>15</xdr:col>
                    <xdr:colOff>390525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locked="0" defaultSize="0" autoFill="0" autoLine="0" autoPict="0">
                <anchor moveWithCells="1">
                  <from>
                    <xdr:col>15</xdr:col>
                    <xdr:colOff>171450</xdr:colOff>
                    <xdr:row>29</xdr:row>
                    <xdr:rowOff>0</xdr:rowOff>
                  </from>
                  <to>
                    <xdr:col>15</xdr:col>
                    <xdr:colOff>390525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locked="0" defaultSize="0" autoFill="0" autoLine="0" autoPict="0">
                <anchor moveWithCells="1">
                  <from>
                    <xdr:col>15</xdr:col>
                    <xdr:colOff>171450</xdr:colOff>
                    <xdr:row>31</xdr:row>
                    <xdr:rowOff>0</xdr:rowOff>
                  </from>
                  <to>
                    <xdr:col>15</xdr:col>
                    <xdr:colOff>390525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locked="0" defaultSize="0" autoFill="0" autoLine="0" autoPict="0">
                <anchor moveWithCells="1">
                  <from>
                    <xdr:col>16</xdr:col>
                    <xdr:colOff>171450</xdr:colOff>
                    <xdr:row>35</xdr:row>
                    <xdr:rowOff>0</xdr:rowOff>
                  </from>
                  <to>
                    <xdr:col>16</xdr:col>
                    <xdr:colOff>390525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locked="0" defaultSize="0" autoFill="0" autoLine="0" autoPict="0">
                <anchor moveWithCells="1">
                  <from>
                    <xdr:col>15</xdr:col>
                    <xdr:colOff>171450</xdr:colOff>
                    <xdr:row>35</xdr:row>
                    <xdr:rowOff>0</xdr:rowOff>
                  </from>
                  <to>
                    <xdr:col>15</xdr:col>
                    <xdr:colOff>390525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locked="0" defaultSize="0" autoFill="0" autoLine="0" autoPict="0">
                <anchor moveWithCells="1">
                  <from>
                    <xdr:col>16</xdr:col>
                    <xdr:colOff>171450</xdr:colOff>
                    <xdr:row>33</xdr:row>
                    <xdr:rowOff>0</xdr:rowOff>
                  </from>
                  <to>
                    <xdr:col>16</xdr:col>
                    <xdr:colOff>390525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locked="0" defaultSize="0" autoFill="0" autoLine="0" autoPict="0">
                <anchor moveWithCells="1">
                  <from>
                    <xdr:col>15</xdr:col>
                    <xdr:colOff>171450</xdr:colOff>
                    <xdr:row>33</xdr:row>
                    <xdr:rowOff>0</xdr:rowOff>
                  </from>
                  <to>
                    <xdr:col>15</xdr:col>
                    <xdr:colOff>390525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Option Button 15">
              <controlPr defaultSize="0" autoFill="0" autoLine="0" autoPict="0">
                <anchor moveWithCells="1">
                  <from>
                    <xdr:col>17</xdr:col>
                    <xdr:colOff>85725</xdr:colOff>
                    <xdr:row>23</xdr:row>
                    <xdr:rowOff>19050</xdr:rowOff>
                  </from>
                  <to>
                    <xdr:col>17</xdr:col>
                    <xdr:colOff>333375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Option Button 16">
              <controlPr defaultSize="0" autoFill="0" autoLine="0" autoPict="0">
                <anchor moveWithCells="1">
                  <from>
                    <xdr:col>18</xdr:col>
                    <xdr:colOff>85725</xdr:colOff>
                    <xdr:row>23</xdr:row>
                    <xdr:rowOff>19050</xdr:rowOff>
                  </from>
                  <to>
                    <xdr:col>18</xdr:col>
                    <xdr:colOff>333375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Option Button 17">
              <controlPr defaultSize="0" autoFill="0" autoLine="0" autoPict="0">
                <anchor moveWithCells="1">
                  <from>
                    <xdr:col>19</xdr:col>
                    <xdr:colOff>85725</xdr:colOff>
                    <xdr:row>23</xdr:row>
                    <xdr:rowOff>19050</xdr:rowOff>
                  </from>
                  <to>
                    <xdr:col>19</xdr:col>
                    <xdr:colOff>333375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Option Button 18">
              <controlPr defaultSize="0" autoFill="0" autoLine="0" autoPict="0">
                <anchor moveWithCells="1">
                  <from>
                    <xdr:col>17</xdr:col>
                    <xdr:colOff>85725</xdr:colOff>
                    <xdr:row>25</xdr:row>
                    <xdr:rowOff>19050</xdr:rowOff>
                  </from>
                  <to>
                    <xdr:col>17</xdr:col>
                    <xdr:colOff>333375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Option Button 19">
              <controlPr defaultSize="0" autoFill="0" autoLine="0" autoPict="0">
                <anchor moveWithCells="1">
                  <from>
                    <xdr:col>18</xdr:col>
                    <xdr:colOff>85725</xdr:colOff>
                    <xdr:row>25</xdr:row>
                    <xdr:rowOff>19050</xdr:rowOff>
                  </from>
                  <to>
                    <xdr:col>18</xdr:col>
                    <xdr:colOff>333375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Option Button 20">
              <controlPr defaultSize="0" autoFill="0" autoLine="0" autoPict="0">
                <anchor moveWithCells="1">
                  <from>
                    <xdr:col>19</xdr:col>
                    <xdr:colOff>85725</xdr:colOff>
                    <xdr:row>25</xdr:row>
                    <xdr:rowOff>19050</xdr:rowOff>
                  </from>
                  <to>
                    <xdr:col>19</xdr:col>
                    <xdr:colOff>333375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4" name="Option Button 21">
              <controlPr defaultSize="0" autoFill="0" autoLine="0" autoPict="0">
                <anchor moveWithCells="1">
                  <from>
                    <xdr:col>17</xdr:col>
                    <xdr:colOff>85725</xdr:colOff>
                    <xdr:row>27</xdr:row>
                    <xdr:rowOff>9525</xdr:rowOff>
                  </from>
                  <to>
                    <xdr:col>17</xdr:col>
                    <xdr:colOff>333375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5" name="Option Button 22">
              <controlPr defaultSize="0" autoFill="0" autoLine="0" autoPict="0">
                <anchor moveWithCells="1">
                  <from>
                    <xdr:col>18</xdr:col>
                    <xdr:colOff>85725</xdr:colOff>
                    <xdr:row>27</xdr:row>
                    <xdr:rowOff>9525</xdr:rowOff>
                  </from>
                  <to>
                    <xdr:col>18</xdr:col>
                    <xdr:colOff>333375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6" name="Option Button 23">
              <controlPr defaultSize="0" autoFill="0" autoLine="0" autoPict="0">
                <anchor moveWithCells="1">
                  <from>
                    <xdr:col>19</xdr:col>
                    <xdr:colOff>85725</xdr:colOff>
                    <xdr:row>27</xdr:row>
                    <xdr:rowOff>9525</xdr:rowOff>
                  </from>
                  <to>
                    <xdr:col>19</xdr:col>
                    <xdr:colOff>333375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7" name="Option Button 24">
              <controlPr defaultSize="0" autoFill="0" autoLine="0" autoPict="0">
                <anchor moveWithCells="1">
                  <from>
                    <xdr:col>17</xdr:col>
                    <xdr:colOff>85725</xdr:colOff>
                    <xdr:row>29</xdr:row>
                    <xdr:rowOff>9525</xdr:rowOff>
                  </from>
                  <to>
                    <xdr:col>17</xdr:col>
                    <xdr:colOff>333375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8" name="Option Button 25">
              <controlPr defaultSize="0" autoFill="0" autoLine="0" autoPict="0">
                <anchor moveWithCells="1">
                  <from>
                    <xdr:col>18</xdr:col>
                    <xdr:colOff>85725</xdr:colOff>
                    <xdr:row>29</xdr:row>
                    <xdr:rowOff>9525</xdr:rowOff>
                  </from>
                  <to>
                    <xdr:col>18</xdr:col>
                    <xdr:colOff>333375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9" name="Option Button 26">
              <controlPr defaultSize="0" autoFill="0" autoLine="0" autoPict="0">
                <anchor moveWithCells="1">
                  <from>
                    <xdr:col>19</xdr:col>
                    <xdr:colOff>85725</xdr:colOff>
                    <xdr:row>29</xdr:row>
                    <xdr:rowOff>9525</xdr:rowOff>
                  </from>
                  <to>
                    <xdr:col>19</xdr:col>
                    <xdr:colOff>333375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30" name="Option Button 27">
              <controlPr defaultSize="0" autoFill="0" autoLine="0" autoPict="0">
                <anchor moveWithCells="1">
                  <from>
                    <xdr:col>17</xdr:col>
                    <xdr:colOff>85725</xdr:colOff>
                    <xdr:row>31</xdr:row>
                    <xdr:rowOff>9525</xdr:rowOff>
                  </from>
                  <to>
                    <xdr:col>17</xdr:col>
                    <xdr:colOff>333375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1" name="Option Button 28">
              <controlPr defaultSize="0" autoFill="0" autoLine="0" autoPict="0">
                <anchor moveWithCells="1">
                  <from>
                    <xdr:col>18</xdr:col>
                    <xdr:colOff>85725</xdr:colOff>
                    <xdr:row>31</xdr:row>
                    <xdr:rowOff>9525</xdr:rowOff>
                  </from>
                  <to>
                    <xdr:col>18</xdr:col>
                    <xdr:colOff>333375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2" name="Option Button 29">
              <controlPr defaultSize="0" autoFill="0" autoLine="0" autoPict="0">
                <anchor moveWithCells="1">
                  <from>
                    <xdr:col>19</xdr:col>
                    <xdr:colOff>85725</xdr:colOff>
                    <xdr:row>31</xdr:row>
                    <xdr:rowOff>9525</xdr:rowOff>
                  </from>
                  <to>
                    <xdr:col>19</xdr:col>
                    <xdr:colOff>333375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3" name="Option Button 30">
              <controlPr defaultSize="0" autoFill="0" autoLine="0" autoPict="0">
                <anchor moveWithCells="1">
                  <from>
                    <xdr:col>17</xdr:col>
                    <xdr:colOff>85725</xdr:colOff>
                    <xdr:row>33</xdr:row>
                    <xdr:rowOff>9525</xdr:rowOff>
                  </from>
                  <to>
                    <xdr:col>17</xdr:col>
                    <xdr:colOff>333375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4" name="Option Button 31">
              <controlPr defaultSize="0" autoFill="0" autoLine="0" autoPict="0">
                <anchor moveWithCells="1">
                  <from>
                    <xdr:col>18</xdr:col>
                    <xdr:colOff>85725</xdr:colOff>
                    <xdr:row>33</xdr:row>
                    <xdr:rowOff>9525</xdr:rowOff>
                  </from>
                  <to>
                    <xdr:col>18</xdr:col>
                    <xdr:colOff>333375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5" name="Option Button 32">
              <controlPr defaultSize="0" autoFill="0" autoLine="0" autoPict="0">
                <anchor moveWithCells="1">
                  <from>
                    <xdr:col>19</xdr:col>
                    <xdr:colOff>85725</xdr:colOff>
                    <xdr:row>33</xdr:row>
                    <xdr:rowOff>9525</xdr:rowOff>
                  </from>
                  <to>
                    <xdr:col>19</xdr:col>
                    <xdr:colOff>333375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6" name="Option Button 33">
              <controlPr defaultSize="0" autoFill="0" autoLine="0" autoPict="0">
                <anchor moveWithCells="1">
                  <from>
                    <xdr:col>17</xdr:col>
                    <xdr:colOff>85725</xdr:colOff>
                    <xdr:row>35</xdr:row>
                    <xdr:rowOff>9525</xdr:rowOff>
                  </from>
                  <to>
                    <xdr:col>17</xdr:col>
                    <xdr:colOff>333375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7" name="Option Button 34">
              <controlPr defaultSize="0" autoFill="0" autoLine="0" autoPict="0">
                <anchor moveWithCells="1">
                  <from>
                    <xdr:col>18</xdr:col>
                    <xdr:colOff>85725</xdr:colOff>
                    <xdr:row>35</xdr:row>
                    <xdr:rowOff>9525</xdr:rowOff>
                  </from>
                  <to>
                    <xdr:col>18</xdr:col>
                    <xdr:colOff>333375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8" name="Option Button 35">
              <controlPr defaultSize="0" autoFill="0" autoLine="0" autoPict="0">
                <anchor moveWithCells="1">
                  <from>
                    <xdr:col>19</xdr:col>
                    <xdr:colOff>85725</xdr:colOff>
                    <xdr:row>35</xdr:row>
                    <xdr:rowOff>9525</xdr:rowOff>
                  </from>
                  <to>
                    <xdr:col>19</xdr:col>
                    <xdr:colOff>333375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9" name="Group Box 36">
              <controlPr defaultSize="0" print="0" autoFill="0" autoPict="0" altText="">
                <anchor moveWithCells="1">
                  <from>
                    <xdr:col>17</xdr:col>
                    <xdr:colOff>0</xdr:colOff>
                    <xdr:row>23</xdr:row>
                    <xdr:rowOff>0</xdr:rowOff>
                  </from>
                  <to>
                    <xdr:col>20</xdr:col>
                    <xdr:colOff>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40" name="Group Box 37">
              <controlPr defaultSize="0" print="0" autoFill="0" autoPict="0" altText="">
                <anchor moveWithCells="1">
                  <from>
                    <xdr:col>17</xdr:col>
                    <xdr:colOff>0</xdr:colOff>
                    <xdr:row>25</xdr:row>
                    <xdr:rowOff>0</xdr:rowOff>
                  </from>
                  <to>
                    <xdr:col>20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1" name="Group Box 38">
              <controlPr defaultSize="0" print="0" autoFill="0" autoPict="0" altText="">
                <anchor moveWithCells="1">
                  <from>
                    <xdr:col>17</xdr:col>
                    <xdr:colOff>0</xdr:colOff>
                    <xdr:row>27</xdr:row>
                    <xdr:rowOff>0</xdr:rowOff>
                  </from>
                  <to>
                    <xdr:col>20</xdr:col>
                    <xdr:colOff>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2" name="Group Box 39">
              <controlPr defaultSize="0" print="0" autoFill="0" autoPict="0" altText="">
                <anchor moveWithCells="1">
                  <from>
                    <xdr:col>17</xdr:col>
                    <xdr:colOff>0</xdr:colOff>
                    <xdr:row>34</xdr:row>
                    <xdr:rowOff>209550</xdr:rowOff>
                  </from>
                  <to>
                    <xdr:col>20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r:id="rId43" name="Group Box 40">
              <controlPr defaultSize="0" print="0" autoFill="0" autoPict="0" altText="">
                <anchor moveWithCells="1">
                  <from>
                    <xdr:col>17</xdr:col>
                    <xdr:colOff>0</xdr:colOff>
                    <xdr:row>29</xdr:row>
                    <xdr:rowOff>0</xdr:rowOff>
                  </from>
                  <to>
                    <xdr:col>20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4" name="Group Box 41">
              <controlPr defaultSize="0" print="0" autoFill="0" autoPict="0" altText="">
                <anchor moveWithCells="1">
                  <from>
                    <xdr:col>17</xdr:col>
                    <xdr:colOff>0</xdr:colOff>
                    <xdr:row>31</xdr:row>
                    <xdr:rowOff>0</xdr:rowOff>
                  </from>
                  <to>
                    <xdr:col>20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45" name="Group Box 42">
              <controlPr defaultSize="0" autoFill="0" autoPict="0">
                <anchor moveWithCells="1">
                  <from>
                    <xdr:col>16</xdr:col>
                    <xdr:colOff>571500</xdr:colOff>
                    <xdr:row>23</xdr:row>
                    <xdr:rowOff>0</xdr:rowOff>
                  </from>
                  <to>
                    <xdr:col>20</xdr:col>
                    <xdr:colOff>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A1:AO77"/>
  <sheetViews>
    <sheetView showGridLines="0" zoomScaleNormal="100" workbookViewId="0">
      <selection activeCell="E5" sqref="E5:M5"/>
    </sheetView>
  </sheetViews>
  <sheetFormatPr defaultColWidth="9.140625" defaultRowHeight="15.75" customHeight="1" x14ac:dyDescent="0.2"/>
  <cols>
    <col min="1" max="3" width="5.7109375" style="47" customWidth="1"/>
    <col min="4" max="4" width="6" style="47" customWidth="1"/>
    <col min="5" max="9" width="5.42578125" style="47" customWidth="1"/>
    <col min="10" max="12" width="7.5703125" style="47" customWidth="1"/>
    <col min="13" max="17" width="8.5703125" style="47" customWidth="1"/>
    <col min="18" max="20" width="5.7109375" style="47" customWidth="1"/>
    <col min="21" max="21" width="8.28515625" style="47" customWidth="1"/>
    <col min="22" max="22" width="9.140625" style="47" hidden="1" customWidth="1"/>
    <col min="23" max="25" width="14.28515625" style="47" hidden="1" customWidth="1"/>
    <col min="26" max="26" width="9.42578125" style="47" hidden="1" customWidth="1"/>
    <col min="27" max="27" width="10.7109375" style="1" hidden="1" customWidth="1"/>
    <col min="28" max="33" width="9.140625" style="47" hidden="1" customWidth="1"/>
    <col min="34" max="35" width="9.140625" style="47" customWidth="1"/>
    <col min="36" max="16384" width="9.140625" style="47"/>
  </cols>
  <sheetData>
    <row r="1" spans="1:41" ht="7.15" customHeight="1" thickBot="1" x14ac:dyDescent="0.25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41" ht="31.5" customHeight="1" thickBot="1" x14ac:dyDescent="0.25">
      <c r="A2" s="101" t="s">
        <v>112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3" t="s">
        <v>91</v>
      </c>
      <c r="W2" s="230" t="s">
        <v>60</v>
      </c>
      <c r="X2" s="230"/>
      <c r="Y2" s="230"/>
      <c r="Z2" s="230"/>
      <c r="AA2" s="230"/>
      <c r="AB2" s="230"/>
      <c r="AC2" s="230"/>
      <c r="AD2" s="230"/>
      <c r="AE2" s="105"/>
      <c r="AF2" s="105"/>
      <c r="AG2" s="105"/>
      <c r="AI2" s="256" t="s">
        <v>180</v>
      </c>
      <c r="AJ2" s="256"/>
      <c r="AK2" s="256"/>
      <c r="AL2" s="256"/>
      <c r="AM2" s="256"/>
      <c r="AN2" s="256"/>
      <c r="AO2" s="256"/>
    </row>
    <row r="3" spans="1:41" ht="22.5" customHeight="1" x14ac:dyDescent="0.25">
      <c r="A3" s="22" t="s">
        <v>164</v>
      </c>
      <c r="B3" s="10"/>
      <c r="C3" s="10"/>
      <c r="D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2" t="s">
        <v>99</v>
      </c>
      <c r="S3" s="231" t="s">
        <v>232</v>
      </c>
      <c r="T3" s="231"/>
      <c r="AH3" s="9"/>
      <c r="AI3" s="256"/>
      <c r="AJ3" s="256"/>
      <c r="AK3" s="256"/>
      <c r="AL3" s="256"/>
      <c r="AM3" s="256"/>
      <c r="AN3" s="256"/>
      <c r="AO3" s="256"/>
    </row>
    <row r="4" spans="1:41" ht="16.5" customHeight="1" x14ac:dyDescent="0.2">
      <c r="W4" s="95" t="s">
        <v>59</v>
      </c>
      <c r="X4" s="96"/>
      <c r="Y4" s="96"/>
      <c r="Z4" s="96"/>
      <c r="AA4" s="47"/>
      <c r="AB4" s="95" t="s">
        <v>115</v>
      </c>
      <c r="AC4" s="96"/>
      <c r="AD4" s="96"/>
      <c r="AE4" s="99"/>
      <c r="AF4" s="99"/>
      <c r="AG4" s="99"/>
      <c r="AI4" s="256"/>
      <c r="AJ4" s="256"/>
      <c r="AK4" s="256"/>
      <c r="AL4" s="256"/>
      <c r="AM4" s="256"/>
      <c r="AN4" s="256"/>
      <c r="AO4" s="256"/>
    </row>
    <row r="5" spans="1:41" ht="19.5" customHeight="1" x14ac:dyDescent="0.25">
      <c r="A5" s="41" t="s">
        <v>0</v>
      </c>
      <c r="E5" s="233" t="s">
        <v>105</v>
      </c>
      <c r="F5" s="233"/>
      <c r="G5" s="233"/>
      <c r="H5" s="233"/>
      <c r="I5" s="233"/>
      <c r="J5" s="233"/>
      <c r="K5" s="233"/>
      <c r="L5" s="233"/>
      <c r="M5" s="233"/>
      <c r="O5" s="2" t="s">
        <v>179</v>
      </c>
      <c r="P5" s="174" t="s">
        <v>113</v>
      </c>
      <c r="Q5" s="174"/>
      <c r="R5" s="174"/>
      <c r="S5" s="174"/>
      <c r="T5" s="174"/>
      <c r="V5" s="47">
        <v>5</v>
      </c>
      <c r="W5" s="4" t="s">
        <v>118</v>
      </c>
      <c r="X5" s="77" t="str">
        <f>IF(OR(Z11=FALSE,Z17=FALSE,Z23=FALSE,Z29=FALSE),"NO","YES")</f>
        <v>NO</v>
      </c>
      <c r="Y5" s="1"/>
      <c r="Z5" s="1"/>
      <c r="AA5" s="47"/>
      <c r="AB5" s="27" t="s">
        <v>113</v>
      </c>
      <c r="AI5" s="256"/>
      <c r="AJ5" s="256"/>
      <c r="AK5" s="256"/>
      <c r="AL5" s="256"/>
      <c r="AM5" s="256"/>
      <c r="AN5" s="256"/>
      <c r="AO5" s="256"/>
    </row>
    <row r="6" spans="1:41" ht="16.5" customHeight="1" x14ac:dyDescent="0.2">
      <c r="A6" s="41" t="s">
        <v>83</v>
      </c>
      <c r="E6" s="174" t="s">
        <v>113</v>
      </c>
      <c r="F6" s="174"/>
      <c r="G6" s="174"/>
      <c r="H6" s="174"/>
      <c r="I6" s="174"/>
      <c r="J6" s="174"/>
      <c r="K6" s="174"/>
      <c r="L6" s="174"/>
      <c r="M6" s="174"/>
      <c r="O6" s="2"/>
      <c r="P6" s="180"/>
      <c r="Q6" s="180"/>
      <c r="R6" s="180"/>
      <c r="S6" s="180"/>
      <c r="T6" s="180"/>
      <c r="V6" s="47">
        <v>6</v>
      </c>
      <c r="W6" s="4" t="s">
        <v>67</v>
      </c>
      <c r="X6" s="78" t="str">
        <f>IF(OR(Z12=TRUE,Z18=TRUE,Z24=TRUE,Z30=TRUE),"YES","NO")</f>
        <v>NO</v>
      </c>
      <c r="Y6" s="4"/>
      <c r="Z6" s="1"/>
      <c r="AA6" s="47"/>
      <c r="AB6" s="27" t="s">
        <v>185</v>
      </c>
      <c r="AI6" s="256"/>
      <c r="AJ6" s="256"/>
      <c r="AK6" s="256"/>
      <c r="AL6" s="256"/>
      <c r="AM6" s="256"/>
      <c r="AN6" s="256"/>
      <c r="AO6" s="256"/>
    </row>
    <row r="7" spans="1:41" ht="16.5" customHeight="1" x14ac:dyDescent="0.2">
      <c r="A7" s="41" t="s">
        <v>116</v>
      </c>
      <c r="E7" s="179"/>
      <c r="F7" s="179"/>
      <c r="G7" s="179"/>
      <c r="H7" s="179"/>
      <c r="I7" s="179"/>
      <c r="J7" s="179"/>
      <c r="K7" s="179"/>
      <c r="L7" s="179"/>
      <c r="M7" s="179"/>
      <c r="O7" s="2" t="s">
        <v>218</v>
      </c>
      <c r="P7" s="264" t="s">
        <v>223</v>
      </c>
      <c r="Q7" s="264"/>
      <c r="R7" s="264"/>
      <c r="S7" s="264"/>
      <c r="T7" s="264"/>
      <c r="V7" s="47">
        <v>7</v>
      </c>
      <c r="W7" s="4" t="s">
        <v>119</v>
      </c>
      <c r="X7" s="78" t="str">
        <f>IF(AND(Z13="YES",Z19="YES",Z25="YES",Z31="YES"),"YES","NO")</f>
        <v>NO</v>
      </c>
      <c r="AA7" s="47"/>
      <c r="AB7" s="49" t="s">
        <v>244</v>
      </c>
      <c r="AI7" s="256"/>
      <c r="AJ7" s="256"/>
      <c r="AK7" s="256"/>
      <c r="AL7" s="256"/>
      <c r="AM7" s="256"/>
      <c r="AN7" s="256"/>
      <c r="AO7" s="256"/>
    </row>
    <row r="8" spans="1:41" ht="16.5" customHeight="1" x14ac:dyDescent="0.2">
      <c r="A8" s="41" t="s">
        <v>117</v>
      </c>
      <c r="E8" s="179"/>
      <c r="F8" s="179"/>
      <c r="G8" s="179"/>
      <c r="H8" s="179"/>
      <c r="I8" s="179"/>
      <c r="J8" s="179"/>
      <c r="K8" s="179"/>
      <c r="L8" s="179"/>
      <c r="M8" s="179"/>
      <c r="P8" s="264"/>
      <c r="Q8" s="264"/>
      <c r="R8" s="264"/>
      <c r="S8" s="264"/>
      <c r="T8" s="264"/>
      <c r="V8" s="47">
        <v>8</v>
      </c>
      <c r="W8" s="4" t="s">
        <v>65</v>
      </c>
      <c r="X8" s="78" t="str">
        <f>IF(OR(Z14=2,Z20=2,Z26=2,Z32=2),"YES","NO")</f>
        <v>NO</v>
      </c>
      <c r="AA8" s="47"/>
      <c r="AB8" s="49" t="s">
        <v>209</v>
      </c>
    </row>
    <row r="9" spans="1:41" ht="16.5" customHeight="1" x14ac:dyDescent="0.2">
      <c r="E9" s="49"/>
      <c r="F9" s="49"/>
      <c r="G9" s="2"/>
      <c r="H9" s="162"/>
      <c r="I9" s="162"/>
      <c r="J9" s="49"/>
      <c r="K9" s="49"/>
      <c r="M9" s="49"/>
      <c r="O9" s="2"/>
      <c r="P9" s="264"/>
      <c r="Q9" s="264"/>
      <c r="R9" s="264"/>
      <c r="S9" s="264"/>
      <c r="T9" s="264"/>
      <c r="AA9" s="47"/>
      <c r="AB9" s="49" t="s">
        <v>183</v>
      </c>
      <c r="AI9" s="224" t="s">
        <v>98</v>
      </c>
      <c r="AJ9" s="225"/>
      <c r="AK9" s="225"/>
      <c r="AL9" s="225"/>
      <c r="AM9" s="225"/>
      <c r="AN9" s="225"/>
      <c r="AO9" s="226"/>
    </row>
    <row r="10" spans="1:41" ht="16.5" customHeight="1" x14ac:dyDescent="0.2">
      <c r="E10" s="49"/>
      <c r="F10" s="49"/>
      <c r="G10" s="2"/>
      <c r="H10" s="1"/>
      <c r="I10" s="1"/>
      <c r="J10" s="49"/>
      <c r="M10" s="160"/>
      <c r="N10" s="24"/>
      <c r="O10" s="24"/>
      <c r="P10" s="24"/>
      <c r="Q10" s="24"/>
      <c r="R10" s="24"/>
      <c r="S10" s="24"/>
      <c r="T10" s="24"/>
      <c r="W10" s="95" t="s">
        <v>169</v>
      </c>
      <c r="X10" s="96"/>
      <c r="Y10" s="96"/>
      <c r="Z10" s="96"/>
      <c r="AA10" s="47"/>
      <c r="AI10" s="227"/>
      <c r="AJ10" s="228"/>
      <c r="AK10" s="228"/>
      <c r="AL10" s="228"/>
      <c r="AM10" s="228"/>
      <c r="AN10" s="228"/>
      <c r="AO10" s="229"/>
    </row>
    <row r="11" spans="1:41" ht="16.5" customHeight="1" x14ac:dyDescent="0.2">
      <c r="E11" s="49"/>
      <c r="F11" s="49"/>
      <c r="G11" s="2"/>
      <c r="H11" s="1"/>
      <c r="I11" s="1"/>
      <c r="J11" s="49"/>
      <c r="M11" s="160"/>
      <c r="N11" s="80"/>
      <c r="O11" s="80"/>
      <c r="P11" s="80"/>
      <c r="Q11" s="80"/>
      <c r="R11" s="80"/>
      <c r="S11" s="80"/>
      <c r="T11" s="80"/>
      <c r="V11" s="47">
        <v>11</v>
      </c>
      <c r="W11" s="49" t="s">
        <v>5</v>
      </c>
      <c r="Y11" s="46" t="s">
        <v>96</v>
      </c>
      <c r="Z11" s="48" t="b">
        <f>IF(ISBLANK(L26),FALSE,IF(OR(ISBLANK(J26),ISBLANK(K26)),FALSE,IF(L26&gt;=N26,TRUE,FALSE)))</f>
        <v>0</v>
      </c>
      <c r="AA11" s="47"/>
      <c r="AI11" s="68" t="s">
        <v>222</v>
      </c>
      <c r="AJ11" s="66"/>
      <c r="AK11" s="66"/>
      <c r="AL11" s="66"/>
      <c r="AM11" s="66"/>
      <c r="AN11" s="66"/>
      <c r="AO11" s="67"/>
    </row>
    <row r="12" spans="1:41" ht="16.5" customHeight="1" x14ac:dyDescent="0.2">
      <c r="E12" s="49"/>
      <c r="F12" s="49"/>
      <c r="G12" s="2"/>
      <c r="H12" s="1"/>
      <c r="I12" s="1"/>
      <c r="J12" s="49"/>
      <c r="M12" s="160"/>
      <c r="N12" s="80"/>
      <c r="O12" s="80"/>
      <c r="P12" s="80"/>
      <c r="Q12" s="80"/>
      <c r="R12" s="80"/>
      <c r="S12" s="80"/>
      <c r="T12" s="80"/>
      <c r="V12" s="47">
        <v>12</v>
      </c>
      <c r="W12" s="49" t="s">
        <v>23</v>
      </c>
      <c r="Y12" s="46" t="s">
        <v>2</v>
      </c>
      <c r="Z12" s="48" t="b">
        <f>IF(ISBLANK(L26),FALSE,IF(OR(ISBLANK(J26),ISBLANK(K26)),TRUE,IF(L26&lt;N26,TRUE,FALSE)))</f>
        <v>0</v>
      </c>
      <c r="AA12" s="47"/>
      <c r="AB12" s="95" t="s">
        <v>184</v>
      </c>
      <c r="AC12" s="97"/>
      <c r="AI12" s="75" t="s">
        <v>107</v>
      </c>
      <c r="AO12" s="53"/>
    </row>
    <row r="13" spans="1:41" ht="16.5" customHeight="1" x14ac:dyDescent="0.25">
      <c r="A13" s="33" t="s">
        <v>68</v>
      </c>
      <c r="B13" s="50"/>
      <c r="C13" s="50"/>
      <c r="D13" s="50"/>
      <c r="E13" s="50"/>
      <c r="F13" s="50"/>
      <c r="G13" s="138" t="s">
        <v>92</v>
      </c>
      <c r="H13" s="138"/>
      <c r="I13" s="138"/>
      <c r="J13" s="138"/>
      <c r="K13" s="138"/>
      <c r="M13" s="44" t="s">
        <v>136</v>
      </c>
      <c r="N13" s="44" t="s">
        <v>137</v>
      </c>
      <c r="O13" s="44" t="s">
        <v>138</v>
      </c>
      <c r="P13" s="44" t="s">
        <v>93</v>
      </c>
      <c r="S13" s="123"/>
      <c r="T13" s="123"/>
      <c r="V13" s="47">
        <v>13</v>
      </c>
      <c r="W13" s="49" t="s">
        <v>6</v>
      </c>
      <c r="Y13" s="46" t="s">
        <v>45</v>
      </c>
      <c r="Z13" s="48" t="str">
        <f>IF(Z11=TRUE,"YES",IF(AND(Z12=TRUE,Z14=1),"YES","NO"))</f>
        <v>NO</v>
      </c>
      <c r="AA13" s="8"/>
      <c r="AB13" s="27" t="s">
        <v>113</v>
      </c>
      <c r="AI13" s="76" t="s">
        <v>95</v>
      </c>
      <c r="AO13" s="53"/>
    </row>
    <row r="14" spans="1:41" ht="16.5" customHeight="1" x14ac:dyDescent="0.2">
      <c r="A14" s="41" t="s">
        <v>40</v>
      </c>
      <c r="F14" s="23"/>
      <c r="G14" s="175"/>
      <c r="H14" s="175"/>
      <c r="I14" s="175"/>
      <c r="J14" s="175"/>
      <c r="K14" s="175"/>
      <c r="L14" s="49"/>
      <c r="M14" s="36"/>
      <c r="N14" s="36"/>
      <c r="O14" s="36"/>
      <c r="P14" s="37">
        <f>SUM(M14:O14)</f>
        <v>0</v>
      </c>
      <c r="Q14" s="176" t="s">
        <v>130</v>
      </c>
      <c r="R14" s="177"/>
      <c r="S14" s="177"/>
      <c r="T14" s="177"/>
      <c r="V14" s="47">
        <v>14</v>
      </c>
      <c r="W14" s="27" t="s">
        <v>199</v>
      </c>
      <c r="Y14" s="46" t="s">
        <v>192</v>
      </c>
      <c r="Z14" s="58">
        <v>0</v>
      </c>
      <c r="AA14" s="47"/>
      <c r="AB14" s="49" t="s">
        <v>165</v>
      </c>
      <c r="AI14" s="76" t="s">
        <v>150</v>
      </c>
      <c r="AO14" s="53"/>
    </row>
    <row r="15" spans="1:41" ht="16.5" customHeight="1" x14ac:dyDescent="0.2">
      <c r="A15" s="41" t="s">
        <v>39</v>
      </c>
      <c r="G15" s="175"/>
      <c r="H15" s="175"/>
      <c r="I15" s="175"/>
      <c r="J15" s="175"/>
      <c r="K15" s="175"/>
      <c r="L15" s="49"/>
      <c r="M15" s="36"/>
      <c r="N15" s="36"/>
      <c r="O15" s="36"/>
      <c r="P15" s="40">
        <f t="shared" ref="P15:P16" si="0">SUM(M15:O15)</f>
        <v>0</v>
      </c>
      <c r="Q15" s="176"/>
      <c r="R15" s="177"/>
      <c r="S15" s="177"/>
      <c r="T15" s="177"/>
      <c r="W15" s="49"/>
      <c r="AB15" s="49" t="s">
        <v>166</v>
      </c>
      <c r="AI15" s="54" t="s">
        <v>208</v>
      </c>
      <c r="AO15" s="53"/>
    </row>
    <row r="16" spans="1:41" ht="16.5" customHeight="1" x14ac:dyDescent="0.2">
      <c r="A16" s="41" t="s">
        <v>44</v>
      </c>
      <c r="G16" s="175"/>
      <c r="H16" s="175"/>
      <c r="I16" s="175"/>
      <c r="J16" s="175"/>
      <c r="K16" s="175"/>
      <c r="L16" s="49"/>
      <c r="M16" s="38"/>
      <c r="N16" s="38"/>
      <c r="O16" s="38"/>
      <c r="P16" s="39">
        <f t="shared" si="0"/>
        <v>0</v>
      </c>
      <c r="Q16" s="222" t="s">
        <v>94</v>
      </c>
      <c r="R16" s="223"/>
      <c r="S16" s="223"/>
      <c r="T16" s="223"/>
      <c r="W16" s="95" t="s">
        <v>170</v>
      </c>
      <c r="X16" s="96"/>
      <c r="Y16" s="96"/>
      <c r="Z16" s="96"/>
      <c r="AA16" s="47"/>
      <c r="AB16" s="49"/>
      <c r="AI16" s="54" t="s">
        <v>204</v>
      </c>
      <c r="AO16" s="53"/>
    </row>
    <row r="17" spans="1:41" ht="16.5" customHeight="1" x14ac:dyDescent="0.2">
      <c r="A17" s="41"/>
      <c r="G17" s="80"/>
      <c r="H17" s="80"/>
      <c r="I17" s="80"/>
      <c r="J17" s="80"/>
      <c r="K17" s="80"/>
      <c r="L17" s="49"/>
      <c r="M17" s="1"/>
      <c r="N17" s="1"/>
      <c r="O17" s="1"/>
      <c r="P17" s="72"/>
      <c r="Q17" s="49"/>
      <c r="T17" s="72"/>
      <c r="V17" s="47">
        <v>17</v>
      </c>
      <c r="W17" s="49" t="s">
        <v>8</v>
      </c>
      <c r="Y17" s="46" t="s">
        <v>96</v>
      </c>
      <c r="Z17" s="48" t="b">
        <f>IF((P5="Winter forage wheat"),TRUE,IF(ISBLANK(L28),FALSE,IF(OR(ISBLANK(J28),ISBLANK(K28)),FALSE,IF(L28&lt;=N28,TRUE,FALSE))))</f>
        <v>0</v>
      </c>
      <c r="AA17" s="47"/>
      <c r="AI17" s="54" t="s">
        <v>161</v>
      </c>
      <c r="AO17" s="53"/>
    </row>
    <row r="18" spans="1:41" ht="16.5" customHeight="1" x14ac:dyDescent="0.2">
      <c r="A18" s="41"/>
      <c r="G18" s="80"/>
      <c r="H18" s="80"/>
      <c r="I18" s="80"/>
      <c r="J18" s="80"/>
      <c r="K18" s="80"/>
      <c r="L18" s="49"/>
      <c r="M18" s="1"/>
      <c r="N18" s="79"/>
      <c r="O18" s="1"/>
      <c r="P18" s="1"/>
      <c r="Q18" s="72"/>
      <c r="R18" s="49"/>
      <c r="T18" s="72"/>
      <c r="V18" s="47">
        <v>18</v>
      </c>
      <c r="W18" s="49" t="s">
        <v>23</v>
      </c>
      <c r="Y18" s="46" t="s">
        <v>2</v>
      </c>
      <c r="Z18" s="48" t="b">
        <f>IF((P5="Winter forage wheat"),FALSE,IF(ISBLANK(L28),FALSE,IF(OR(ISBLANK(J28),ISBLANK(K28)),TRUE,IF(L28&gt;N28,TRUE,FALSE))))</f>
        <v>0</v>
      </c>
      <c r="AA18" s="47"/>
      <c r="AB18" s="41"/>
      <c r="AC18" s="35"/>
      <c r="AI18" s="54" t="s">
        <v>162</v>
      </c>
      <c r="AO18" s="53"/>
    </row>
    <row r="19" spans="1:41" ht="16.5" customHeight="1" x14ac:dyDescent="0.2">
      <c r="A19" s="41"/>
      <c r="G19" s="80"/>
      <c r="H19" s="80"/>
      <c r="I19" s="80"/>
      <c r="J19" s="80"/>
      <c r="K19" s="80"/>
      <c r="L19" s="49"/>
      <c r="M19" s="1"/>
      <c r="N19" s="79"/>
      <c r="O19" s="1"/>
      <c r="P19" s="1"/>
      <c r="Q19" s="72"/>
      <c r="R19" s="49"/>
      <c r="T19" s="72"/>
      <c r="V19" s="47">
        <v>19</v>
      </c>
      <c r="W19" s="49" t="s">
        <v>10</v>
      </c>
      <c r="Y19" s="46" t="s">
        <v>45</v>
      </c>
      <c r="Z19" s="48" t="str">
        <f>IF(Z17=TRUE,"YES",IF(AND(Z18=TRUE,Z20=1),"YES","NO"))</f>
        <v>NO</v>
      </c>
      <c r="AA19" s="47"/>
      <c r="AB19" s="27"/>
      <c r="AI19" s="54" t="s">
        <v>163</v>
      </c>
      <c r="AO19" s="53"/>
    </row>
    <row r="20" spans="1:41" ht="16.5" customHeight="1" x14ac:dyDescent="0.2">
      <c r="A20" s="181" t="s">
        <v>145</v>
      </c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4" t="str">
        <f>IF((OR(ISBLANK(E5),E5="Start Here")),"","for "&amp;E5)</f>
        <v/>
      </c>
      <c r="O20" s="184"/>
      <c r="P20" s="184"/>
      <c r="Q20" s="184"/>
      <c r="R20" s="184"/>
      <c r="S20" s="184"/>
      <c r="T20" s="184"/>
      <c r="V20" s="47">
        <v>20</v>
      </c>
      <c r="W20" s="27" t="s">
        <v>199</v>
      </c>
      <c r="Y20" s="46" t="s">
        <v>192</v>
      </c>
      <c r="Z20" s="58">
        <v>0</v>
      </c>
      <c r="AA20" s="47"/>
      <c r="AB20" s="95" t="s">
        <v>121</v>
      </c>
      <c r="AC20" s="97"/>
      <c r="AI20" s="54" t="s">
        <v>71</v>
      </c>
      <c r="AO20" s="53"/>
    </row>
    <row r="21" spans="1:41" ht="18" customHeight="1" x14ac:dyDescent="0.2">
      <c r="A21" s="181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4"/>
      <c r="O21" s="184"/>
      <c r="P21" s="184"/>
      <c r="Q21" s="184"/>
      <c r="R21" s="184"/>
      <c r="S21" s="184"/>
      <c r="T21" s="184"/>
      <c r="W21" s="49"/>
      <c r="AA21" s="47"/>
      <c r="AB21" s="9" t="s">
        <v>120</v>
      </c>
      <c r="AI21" s="54" t="s">
        <v>160</v>
      </c>
      <c r="AO21" s="53"/>
    </row>
    <row r="22" spans="1:41" ht="18" customHeight="1" x14ac:dyDescent="0.25">
      <c r="A22" s="33" t="s">
        <v>147</v>
      </c>
      <c r="B22" s="33"/>
      <c r="C22" s="33"/>
      <c r="D22" s="33"/>
      <c r="E22" s="33"/>
      <c r="F22" s="33"/>
      <c r="G22" s="33"/>
      <c r="H22" s="33"/>
      <c r="I22" s="3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W22" s="95" t="s">
        <v>103</v>
      </c>
      <c r="X22" s="96"/>
      <c r="Y22" s="96"/>
      <c r="Z22" s="96"/>
      <c r="AA22" s="47"/>
      <c r="AB22" s="49" t="s">
        <v>128</v>
      </c>
      <c r="AI22" s="54" t="s">
        <v>151</v>
      </c>
      <c r="AO22" s="53"/>
    </row>
    <row r="23" spans="1:41" ht="18" customHeight="1" x14ac:dyDescent="0.2">
      <c r="A23" s="73" t="s">
        <v>110</v>
      </c>
      <c r="B23" s="74"/>
      <c r="C23" s="183" t="str">
        <f>IF(OR(E5="Start Here",ISBLANK(E5)),"",E5)</f>
        <v/>
      </c>
      <c r="D23" s="183"/>
      <c r="E23" s="183"/>
      <c r="F23" s="183"/>
      <c r="G23" s="183"/>
      <c r="H23" s="183"/>
      <c r="I23" s="28"/>
      <c r="J23" s="173" t="s">
        <v>26</v>
      </c>
      <c r="K23" s="173"/>
      <c r="L23" s="29"/>
      <c r="M23" s="173" t="s">
        <v>135</v>
      </c>
      <c r="N23" s="173"/>
      <c r="O23" s="29"/>
      <c r="P23" s="173" t="s">
        <v>63</v>
      </c>
      <c r="Q23" s="173"/>
      <c r="R23" s="173" t="s">
        <v>134</v>
      </c>
      <c r="S23" s="173"/>
      <c r="T23" s="182"/>
      <c r="V23" s="47">
        <v>23</v>
      </c>
      <c r="W23" s="49" t="s">
        <v>14</v>
      </c>
      <c r="Y23" s="46" t="s">
        <v>96</v>
      </c>
      <c r="Z23" s="48" t="b">
        <f>IF(ISBLANK(L30),FALSE,IF(OR(ISBLANK(J30),ISBLANK(K30)),FALSE,IF(L30&lt;=N30,TRUE,FALSE)))</f>
        <v>0</v>
      </c>
      <c r="AA23" s="47"/>
      <c r="AB23" s="49" t="s">
        <v>129</v>
      </c>
      <c r="AI23" s="54" t="s">
        <v>155</v>
      </c>
      <c r="AO23" s="53"/>
    </row>
    <row r="24" spans="1:41" ht="18" customHeight="1" x14ac:dyDescent="0.2">
      <c r="A24" s="59" t="s">
        <v>144</v>
      </c>
      <c r="B24" s="5"/>
      <c r="C24" s="5"/>
      <c r="D24" s="5"/>
      <c r="E24" s="5" t="s">
        <v>70</v>
      </c>
      <c r="F24" s="5"/>
      <c r="G24" s="5"/>
      <c r="H24" s="5"/>
      <c r="I24" s="5"/>
      <c r="J24" s="44" t="s">
        <v>24</v>
      </c>
      <c r="K24" s="44" t="s">
        <v>25</v>
      </c>
      <c r="L24" s="44" t="s">
        <v>36</v>
      </c>
      <c r="M24" s="35" t="s">
        <v>62</v>
      </c>
      <c r="N24" s="44" t="s">
        <v>131</v>
      </c>
      <c r="O24" s="44"/>
      <c r="P24" s="69" t="s">
        <v>89</v>
      </c>
      <c r="Q24" s="69" t="s">
        <v>9</v>
      </c>
      <c r="R24" s="44" t="s">
        <v>90</v>
      </c>
      <c r="S24" s="44" t="s">
        <v>64</v>
      </c>
      <c r="T24" s="70" t="s">
        <v>127</v>
      </c>
      <c r="V24" s="47">
        <v>24</v>
      </c>
      <c r="W24" s="49" t="s">
        <v>23</v>
      </c>
      <c r="Y24" s="46" t="s">
        <v>2</v>
      </c>
      <c r="Z24" s="48" t="b">
        <f>IF(ISBLANK(L30),FALSE,IF(OR(ISBLANK(J30),ISBLANK(K30)),TRUE,IF(L30&gt;N30,TRUE,FALSE)))</f>
        <v>0</v>
      </c>
      <c r="AA24" s="47"/>
      <c r="AB24" s="49"/>
      <c r="AI24" s="54" t="s">
        <v>126</v>
      </c>
      <c r="AO24" s="53"/>
    </row>
    <row r="25" spans="1:41" ht="16.5" customHeight="1" x14ac:dyDescent="0.2">
      <c r="A25" s="188" t="s">
        <v>167</v>
      </c>
      <c r="B25" s="189"/>
      <c r="C25" s="189"/>
      <c r="D25" s="189"/>
      <c r="E25" s="192" t="str">
        <f>IF(ISBLANK(L26),"---",IF(OR(ISBLANK(J26),ISBLANK(K26)),W14,IF(L26&gt;K26,W11,IF(L26&lt;J26,W13,W12))))</f>
        <v>---</v>
      </c>
      <c r="F25" s="192"/>
      <c r="G25" s="192"/>
      <c r="H25" s="194"/>
      <c r="I25" s="126" t="s">
        <v>196</v>
      </c>
      <c r="J25" s="108"/>
      <c r="K25" s="108"/>
      <c r="L25" s="117" t="str">
        <f>C23</f>
        <v/>
      </c>
      <c r="M25" s="120"/>
      <c r="N25" s="119"/>
      <c r="O25" s="119"/>
      <c r="P25" s="196" t="s">
        <v>205</v>
      </c>
      <c r="Q25" s="196"/>
      <c r="R25" s="196"/>
      <c r="S25" s="196"/>
      <c r="T25" s="197"/>
      <c r="V25" s="43">
        <v>25</v>
      </c>
      <c r="W25" s="49" t="s">
        <v>15</v>
      </c>
      <c r="Y25" s="46" t="s">
        <v>45</v>
      </c>
      <c r="Z25" s="48" t="str">
        <f>IF(Z23=TRUE,"YES",IF(AND(Z24=TRUE,Z26=1),"YES","NO"))</f>
        <v>NO</v>
      </c>
      <c r="AA25" s="47"/>
      <c r="AB25" s="49"/>
      <c r="AC25" s="99"/>
      <c r="AD25" s="99"/>
      <c r="AE25" s="35"/>
      <c r="AI25" s="54"/>
      <c r="AO25" s="53"/>
    </row>
    <row r="26" spans="1:41" ht="16.5" customHeight="1" x14ac:dyDescent="0.2">
      <c r="A26" s="261"/>
      <c r="B26" s="262"/>
      <c r="C26" s="262"/>
      <c r="D26" s="262"/>
      <c r="E26" s="193"/>
      <c r="F26" s="193"/>
      <c r="G26" s="193"/>
      <c r="H26" s="195"/>
      <c r="I26" s="106" t="s">
        <v>197</v>
      </c>
      <c r="J26" s="17"/>
      <c r="K26" s="17"/>
      <c r="L26" s="107"/>
      <c r="M26" s="148"/>
      <c r="N26" s="13" t="str">
        <f>IF(OR(ISBLANK(J26),ISBLANK(K26)),"--",J26-M26)</f>
        <v>--</v>
      </c>
      <c r="O26" s="14"/>
      <c r="P26" s="64" t="b">
        <v>0</v>
      </c>
      <c r="Q26" s="65" t="b">
        <v>0</v>
      </c>
      <c r="R26" s="45" t="b">
        <v>0</v>
      </c>
      <c r="S26" s="56" t="b">
        <v>0</v>
      </c>
      <c r="T26" s="57"/>
      <c r="V26" s="47">
        <v>26</v>
      </c>
      <c r="W26" s="27" t="s">
        <v>199</v>
      </c>
      <c r="Y26" s="46" t="s">
        <v>192</v>
      </c>
      <c r="Z26" s="58">
        <v>0</v>
      </c>
      <c r="AA26" s="47"/>
      <c r="AD26" s="1"/>
      <c r="AI26" s="75" t="s">
        <v>106</v>
      </c>
      <c r="AO26" s="53"/>
    </row>
    <row r="27" spans="1:41" ht="16.5" customHeight="1" x14ac:dyDescent="0.2">
      <c r="A27" s="188" t="s">
        <v>168</v>
      </c>
      <c r="B27" s="189"/>
      <c r="C27" s="189"/>
      <c r="D27" s="189"/>
      <c r="E27" s="192" t="str">
        <f>IF(P5="winter forage wheat","Not applicable",IF(ISBLANK(L28),"---",IF(OR(ISBLANK(J28),ISBLANK(K28)),W20,IF(L28&gt;K28,W19,IF(L28&lt;J28,W17,W18)))))</f>
        <v>---</v>
      </c>
      <c r="F27" s="192"/>
      <c r="G27" s="192"/>
      <c r="H27" s="194"/>
      <c r="I27" s="126" t="s">
        <v>196</v>
      </c>
      <c r="J27" s="108"/>
      <c r="K27" s="108"/>
      <c r="L27" s="117" t="str">
        <f>C23</f>
        <v/>
      </c>
      <c r="M27" s="120"/>
      <c r="N27" s="119"/>
      <c r="O27" s="119"/>
      <c r="P27" s="196" t="s">
        <v>206</v>
      </c>
      <c r="Q27" s="196"/>
      <c r="R27" s="196"/>
      <c r="S27" s="196"/>
      <c r="T27" s="197"/>
      <c r="W27" s="49"/>
      <c r="AA27" s="47"/>
      <c r="AB27" s="49"/>
      <c r="AI27" s="75"/>
      <c r="AO27" s="53"/>
    </row>
    <row r="28" spans="1:41" ht="16.5" customHeight="1" x14ac:dyDescent="0.2">
      <c r="A28" s="261"/>
      <c r="B28" s="262"/>
      <c r="C28" s="262"/>
      <c r="D28" s="262"/>
      <c r="E28" s="193"/>
      <c r="F28" s="193"/>
      <c r="G28" s="193"/>
      <c r="H28" s="195"/>
      <c r="I28" s="106" t="s">
        <v>197</v>
      </c>
      <c r="J28" s="144"/>
      <c r="K28" s="144"/>
      <c r="L28" s="141"/>
      <c r="M28" s="149"/>
      <c r="N28" s="155" t="str">
        <f>IF(OR(ISBLANK(J28),ISBLANK(K28)),"--",K28+M28)</f>
        <v>--</v>
      </c>
      <c r="O28" s="16"/>
      <c r="P28" s="64" t="b">
        <v>0</v>
      </c>
      <c r="Q28" s="65" t="b">
        <v>0</v>
      </c>
      <c r="R28" s="45"/>
      <c r="S28" s="56" t="b">
        <v>0</v>
      </c>
      <c r="T28" s="57"/>
      <c r="W28" s="95" t="s">
        <v>18</v>
      </c>
      <c r="X28" s="96"/>
      <c r="Y28" s="96"/>
      <c r="Z28" s="96"/>
      <c r="AA28" s="47"/>
      <c r="AI28" s="54" t="s">
        <v>181</v>
      </c>
      <c r="AO28" s="53"/>
    </row>
    <row r="29" spans="1:41" ht="16.5" customHeight="1" x14ac:dyDescent="0.2">
      <c r="A29" s="188" t="s">
        <v>102</v>
      </c>
      <c r="B29" s="189"/>
      <c r="C29" s="189"/>
      <c r="D29" s="189"/>
      <c r="E29" s="192" t="str">
        <f>IF(ISBLANK(L30),"---",IF(OR(ISBLANK(J30),ISBLANK(K30)),W26,IF(L30&gt;K30,W25,IF(L30&lt;J30,W23,W24))))</f>
        <v>---</v>
      </c>
      <c r="F29" s="192"/>
      <c r="G29" s="192"/>
      <c r="H29" s="194"/>
      <c r="I29" s="126" t="s">
        <v>196</v>
      </c>
      <c r="J29" s="108"/>
      <c r="K29" s="108"/>
      <c r="L29" s="117" t="str">
        <f>C23</f>
        <v/>
      </c>
      <c r="M29" s="120"/>
      <c r="N29" s="119"/>
      <c r="O29" s="119"/>
      <c r="P29" s="196" t="s">
        <v>190</v>
      </c>
      <c r="Q29" s="196"/>
      <c r="R29" s="196"/>
      <c r="S29" s="196"/>
      <c r="T29" s="197"/>
      <c r="V29" s="47">
        <v>29</v>
      </c>
      <c r="W29" s="49" t="s">
        <v>5</v>
      </c>
      <c r="Y29" s="46" t="s">
        <v>96</v>
      </c>
      <c r="Z29" s="48" t="b">
        <f>IF(P5="Spring forage wheat",TRUE,IF(ISBLANK(L32),FALSE,IF(OR(ISBLANK(J32),ISBLANK(K32)),FALSE,IF(L32&gt;=N32,TRUE,FALSE))))</f>
        <v>0</v>
      </c>
      <c r="AA29" s="47"/>
      <c r="AB29" s="49"/>
      <c r="AI29" s="104" t="s">
        <v>182</v>
      </c>
      <c r="AO29" s="53"/>
    </row>
    <row r="30" spans="1:41" ht="16.5" customHeight="1" x14ac:dyDescent="0.2">
      <c r="A30" s="261"/>
      <c r="B30" s="262"/>
      <c r="C30" s="262"/>
      <c r="D30" s="262"/>
      <c r="E30" s="193"/>
      <c r="F30" s="193"/>
      <c r="G30" s="193"/>
      <c r="H30" s="195"/>
      <c r="I30" s="106" t="s">
        <v>197</v>
      </c>
      <c r="J30" s="144"/>
      <c r="K30" s="144"/>
      <c r="L30" s="141"/>
      <c r="M30" s="149"/>
      <c r="N30" s="155" t="str">
        <f>IF(OR(ISBLANK(J30),ISBLANK(K30)),"--",K30+M30)</f>
        <v>--</v>
      </c>
      <c r="O30" s="16"/>
      <c r="P30" s="64" t="b">
        <v>0</v>
      </c>
      <c r="Q30" s="65" t="b">
        <v>0</v>
      </c>
      <c r="R30" s="45" t="b">
        <v>0</v>
      </c>
      <c r="S30" s="56" t="b">
        <v>0</v>
      </c>
      <c r="T30" s="57"/>
      <c r="V30" s="47">
        <v>30</v>
      </c>
      <c r="W30" s="49" t="s">
        <v>23</v>
      </c>
      <c r="Y30" s="46" t="s">
        <v>2</v>
      </c>
      <c r="Z30" s="48" t="b">
        <f>IF(ISBLANK(L32),FALSE,IF(OR(ISBLANK(J32),ISBLANK(K32)),TRUE,IF(L32&lt;N32,TRUE,FALSE)))</f>
        <v>0</v>
      </c>
      <c r="AA30" s="47"/>
      <c r="AI30" s="54"/>
      <c r="AO30" s="53"/>
    </row>
    <row r="31" spans="1:41" ht="16.5" customHeight="1" x14ac:dyDescent="0.2">
      <c r="A31" s="188" t="s">
        <v>30</v>
      </c>
      <c r="B31" s="189"/>
      <c r="C31" s="189"/>
      <c r="D31" s="189"/>
      <c r="E31" s="192" t="str">
        <f>IF(P5="spring forage wheat","Not applicable",IF(ISBLANK(L32),"---",IF(OR(ISBLANK(J32),ISBLANK(K32)),W32,IF(L32&gt;K32,W29,IF(L32&lt;J32,W31,W30)))))</f>
        <v>---</v>
      </c>
      <c r="F31" s="192"/>
      <c r="G31" s="192"/>
      <c r="H31" s="194"/>
      <c r="I31" s="126" t="s">
        <v>196</v>
      </c>
      <c r="J31" s="108"/>
      <c r="K31" s="108"/>
      <c r="L31" s="117" t="str">
        <f>C23</f>
        <v/>
      </c>
      <c r="M31" s="120"/>
      <c r="N31" s="119"/>
      <c r="O31" s="119"/>
      <c r="P31" s="196" t="s">
        <v>189</v>
      </c>
      <c r="Q31" s="196"/>
      <c r="R31" s="196"/>
      <c r="S31" s="196"/>
      <c r="T31" s="197"/>
      <c r="V31" s="47">
        <v>31</v>
      </c>
      <c r="W31" s="49" t="s">
        <v>6</v>
      </c>
      <c r="Y31" s="46" t="s">
        <v>45</v>
      </c>
      <c r="Z31" s="48" t="str">
        <f>IF(Z29=TRUE,"YES",IF(AND(Z30=TRUE,Z32=1),"YES","NO"))</f>
        <v>NO</v>
      </c>
      <c r="AA31" s="47"/>
      <c r="AI31" s="54" t="s">
        <v>156</v>
      </c>
      <c r="AO31" s="53"/>
    </row>
    <row r="32" spans="1:41" ht="16.5" customHeight="1" x14ac:dyDescent="0.2">
      <c r="A32" s="190"/>
      <c r="B32" s="191"/>
      <c r="C32" s="191"/>
      <c r="D32" s="191"/>
      <c r="E32" s="193"/>
      <c r="F32" s="193"/>
      <c r="G32" s="193"/>
      <c r="H32" s="195"/>
      <c r="I32" s="106" t="s">
        <v>197</v>
      </c>
      <c r="J32" s="156"/>
      <c r="K32" s="156"/>
      <c r="L32" s="157"/>
      <c r="M32" s="150"/>
      <c r="N32" s="158" t="str">
        <f>IF(OR(ISBLANK(J32),ISBLANK(K32)),"--",J32-M32)</f>
        <v>--</v>
      </c>
      <c r="O32" s="18"/>
      <c r="P32" s="64" t="b">
        <v>0</v>
      </c>
      <c r="Q32" s="65" t="b">
        <v>0</v>
      </c>
      <c r="R32" s="45" t="b">
        <v>0</v>
      </c>
      <c r="S32" s="56" t="b">
        <v>0</v>
      </c>
      <c r="T32" s="57"/>
      <c r="V32" s="47">
        <v>32</v>
      </c>
      <c r="W32" s="27" t="s">
        <v>199</v>
      </c>
      <c r="Y32" s="46" t="s">
        <v>192</v>
      </c>
      <c r="Z32" s="58">
        <v>0</v>
      </c>
      <c r="AA32" s="47"/>
      <c r="AI32" s="46" t="s">
        <v>97</v>
      </c>
      <c r="AO32" s="53"/>
    </row>
    <row r="33" spans="1:41" ht="16.5" customHeight="1" x14ac:dyDescent="0.2">
      <c r="A33" s="74" t="s">
        <v>37</v>
      </c>
      <c r="B33" s="66"/>
      <c r="C33" s="204" t="str">
        <f>IF(OR(ISBLANK(E5),E5="Start Here"),"---",IF(X5="NO","DISCUSSION REQUIRED",IF(X6="YES","DISCUSSION REQUIRED","NO DISCUSSION REQUIRED")))</f>
        <v>---</v>
      </c>
      <c r="D33" s="204"/>
      <c r="E33" s="204"/>
      <c r="F33" s="204"/>
      <c r="G33" s="204"/>
      <c r="H33" s="204"/>
      <c r="I33" s="86" t="s">
        <v>61</v>
      </c>
      <c r="J33" s="186" t="str">
        <f>IF(OR(ISBLANK(E5),E5="Start Here"),"---",IF(X5="YES","NO CONCERNS",IF(AND(X6="YES",X7="YES"),"CONCERNS RESOLVED","FLAG - UNRESOLVED CONCERNS")))</f>
        <v>---</v>
      </c>
      <c r="K33" s="186"/>
      <c r="L33" s="186"/>
      <c r="M33" s="186"/>
      <c r="N33" s="186"/>
      <c r="O33" s="34"/>
      <c r="P33" s="34"/>
      <c r="Q33" s="34"/>
      <c r="R33" s="34"/>
      <c r="S33" s="34"/>
      <c r="T33" s="34"/>
      <c r="W33" s="49"/>
      <c r="AA33" s="47"/>
      <c r="AI33" s="46" t="s">
        <v>111</v>
      </c>
      <c r="AO33" s="53"/>
    </row>
    <row r="34" spans="1:41" ht="16.5" customHeight="1" x14ac:dyDescent="0.2">
      <c r="A34" s="205" t="s">
        <v>38</v>
      </c>
      <c r="B34" s="205"/>
      <c r="C34" s="205"/>
      <c r="D34" s="205"/>
      <c r="E34" s="205"/>
      <c r="F34" s="205"/>
      <c r="G34" s="205"/>
      <c r="H34" s="205"/>
      <c r="I34" s="205"/>
      <c r="J34" s="187" t="str">
        <f>IF(OR(ISBLANK(E5),E5="Start Here"),"---",IF(AND(X5="YES",X6="NO"),"ENDORSES the registration of this candidate cultivar",IF(AND(X6="YES",X7="YES"),"ENDORSES the registration of this candidate cultivar",IF(AND(X5="NO",X6="NO"),"    ---",IF(AND(X6="YES",X8="YES"),"REFERS this candidate to the Cultivar Voting Panel",IF(X6="YES","DECISION is PENDING the outcome of DISCUSSION","ENDORSES the registration of this candidate cultivar"))))))</f>
        <v>---</v>
      </c>
      <c r="K34" s="187"/>
      <c r="L34" s="187"/>
      <c r="M34" s="187"/>
      <c r="N34" s="187"/>
      <c r="O34" s="187"/>
      <c r="P34" s="187"/>
      <c r="Q34" s="187"/>
      <c r="R34" s="187"/>
      <c r="S34" s="187"/>
      <c r="T34" s="71"/>
      <c r="W34" s="95" t="s">
        <v>4</v>
      </c>
      <c r="X34" s="96"/>
      <c r="Y34" s="96"/>
      <c r="Z34" s="96"/>
      <c r="AI34" s="55"/>
      <c r="AJ34" s="50"/>
      <c r="AK34" s="50"/>
      <c r="AL34" s="50"/>
      <c r="AM34" s="50"/>
      <c r="AN34" s="50"/>
      <c r="AO34" s="52"/>
    </row>
    <row r="35" spans="1:41" ht="16.5" customHeight="1" x14ac:dyDescent="0.25">
      <c r="A35" s="49"/>
      <c r="E35" s="7"/>
      <c r="F35" s="7"/>
      <c r="G35" s="7"/>
      <c r="H35" s="7"/>
      <c r="I35" s="7"/>
      <c r="J35" s="1"/>
      <c r="K35" s="1"/>
      <c r="L35" s="1"/>
      <c r="M35" s="168"/>
      <c r="N35" s="1"/>
      <c r="O35" s="48"/>
      <c r="P35" s="81"/>
      <c r="Q35" s="82"/>
      <c r="R35" s="81"/>
      <c r="S35" s="169"/>
      <c r="T35" s="169"/>
      <c r="V35" s="47">
        <v>35</v>
      </c>
      <c r="W35" s="49" t="s">
        <v>5</v>
      </c>
      <c r="X35" s="66"/>
      <c r="Y35" s="49"/>
      <c r="Z35" s="48"/>
    </row>
    <row r="36" spans="1:41" ht="16.5" customHeight="1" x14ac:dyDescent="0.2">
      <c r="V36" s="47">
        <v>36</v>
      </c>
      <c r="W36" s="49" t="s">
        <v>23</v>
      </c>
      <c r="Y36" s="49"/>
      <c r="Z36" s="48"/>
    </row>
    <row r="37" spans="1:41" ht="16.5" customHeight="1" x14ac:dyDescent="0.25">
      <c r="A37" s="25" t="s">
        <v>173</v>
      </c>
      <c r="B37" s="50"/>
      <c r="C37" s="50"/>
      <c r="D37" s="50"/>
      <c r="E37" s="85"/>
      <c r="F37" s="85"/>
      <c r="G37" s="85"/>
      <c r="H37" s="85"/>
      <c r="I37" s="85"/>
      <c r="J37" s="167"/>
      <c r="K37" s="167"/>
      <c r="L37" s="167"/>
      <c r="M37" s="168"/>
      <c r="N37" s="1"/>
      <c r="O37" s="48"/>
      <c r="P37" s="81"/>
      <c r="Q37" s="82"/>
      <c r="R37" s="81"/>
      <c r="S37" s="169"/>
      <c r="T37" s="169"/>
      <c r="V37" s="47">
        <v>37</v>
      </c>
      <c r="W37" s="49" t="s">
        <v>6</v>
      </c>
      <c r="Y37" s="49"/>
      <c r="Z37" s="48"/>
    </row>
    <row r="38" spans="1:41" ht="16.5" customHeight="1" x14ac:dyDescent="0.25">
      <c r="A38" s="188" t="s">
        <v>174</v>
      </c>
      <c r="B38" s="189"/>
      <c r="C38" s="189"/>
      <c r="D38" s="189"/>
      <c r="E38" s="192" t="str">
        <f>IF(ISBLANK(L39),"---",IF(OR(ISBLANK(J39),ISBLANK(K39)),W38,IF(L39&gt;K39,W35,IF(L39&lt;J39,W37,W36))))</f>
        <v>---</v>
      </c>
      <c r="F38" s="192"/>
      <c r="G38" s="192"/>
      <c r="H38" s="194"/>
      <c r="I38" s="126" t="s">
        <v>196</v>
      </c>
      <c r="J38" s="108"/>
      <c r="K38" s="108"/>
      <c r="L38" s="117" t="str">
        <f>C23</f>
        <v/>
      </c>
      <c r="M38" s="168"/>
      <c r="N38" s="1"/>
      <c r="O38" s="48"/>
      <c r="P38" s="81"/>
      <c r="Q38" s="82"/>
      <c r="R38" s="81"/>
      <c r="S38" s="169"/>
      <c r="T38" s="169"/>
      <c r="V38" s="47">
        <v>38</v>
      </c>
      <c r="W38" s="27" t="s">
        <v>199</v>
      </c>
      <c r="Y38" s="49"/>
      <c r="Z38" s="58"/>
    </row>
    <row r="39" spans="1:41" ht="16.5" customHeight="1" x14ac:dyDescent="0.2">
      <c r="A39" s="253"/>
      <c r="B39" s="254"/>
      <c r="C39" s="254"/>
      <c r="D39" s="254"/>
      <c r="E39" s="193"/>
      <c r="F39" s="193"/>
      <c r="G39" s="193"/>
      <c r="H39" s="195"/>
      <c r="I39" s="106" t="s">
        <v>197</v>
      </c>
      <c r="J39" s="17"/>
      <c r="K39" s="17"/>
      <c r="L39" s="107"/>
      <c r="M39" s="83"/>
      <c r="N39" s="83"/>
      <c r="O39" s="83"/>
      <c r="P39" s="83"/>
      <c r="Q39" s="83"/>
      <c r="R39" s="83"/>
      <c r="S39" s="83"/>
      <c r="T39" s="84"/>
      <c r="W39" s="49"/>
    </row>
    <row r="40" spans="1:41" ht="16.5" customHeight="1" x14ac:dyDescent="0.2">
      <c r="A40" s="188" t="s">
        <v>215</v>
      </c>
      <c r="B40" s="189"/>
      <c r="C40" s="189"/>
      <c r="D40" s="189"/>
      <c r="E40" s="192" t="str">
        <f>IF(ISBLANK(L41),"---",IF(OR(ISBLANK(J41),ISBLANK(K41)),W44,IF(L41&gt;K41,W43,IF(L41&lt;J41,W41,W42))))</f>
        <v>---</v>
      </c>
      <c r="F40" s="192"/>
      <c r="G40" s="192"/>
      <c r="H40" s="194"/>
      <c r="I40" s="126" t="s">
        <v>196</v>
      </c>
      <c r="J40" s="108"/>
      <c r="K40" s="108"/>
      <c r="L40" s="117" t="str">
        <f>C23</f>
        <v/>
      </c>
      <c r="M40" s="83"/>
      <c r="N40" s="83"/>
      <c r="O40" s="83"/>
      <c r="P40" s="83"/>
      <c r="Q40" s="83"/>
      <c r="R40" s="83"/>
      <c r="S40" s="83"/>
      <c r="T40" s="84"/>
      <c r="W40" s="95" t="s">
        <v>11</v>
      </c>
      <c r="X40" s="96"/>
      <c r="Y40" s="96"/>
      <c r="Z40" s="96"/>
      <c r="AA40" s="47"/>
    </row>
    <row r="41" spans="1:41" ht="16.5" customHeight="1" x14ac:dyDescent="0.2">
      <c r="A41" s="253"/>
      <c r="B41" s="254"/>
      <c r="C41" s="254"/>
      <c r="D41" s="254"/>
      <c r="E41" s="193"/>
      <c r="F41" s="193"/>
      <c r="G41" s="193"/>
      <c r="H41" s="195"/>
      <c r="I41" s="129" t="s">
        <v>197</v>
      </c>
      <c r="J41" s="17"/>
      <c r="K41" s="17"/>
      <c r="L41" s="107"/>
      <c r="M41" s="83"/>
      <c r="N41" s="83"/>
      <c r="O41" s="83"/>
      <c r="P41" s="83"/>
      <c r="Q41" s="83"/>
      <c r="R41" s="83"/>
      <c r="S41" s="83"/>
      <c r="T41" s="84"/>
      <c r="V41" s="47">
        <v>41</v>
      </c>
      <c r="W41" s="49" t="s">
        <v>12</v>
      </c>
      <c r="Y41" s="3"/>
      <c r="Z41" s="11"/>
      <c r="AA41" s="47"/>
    </row>
    <row r="42" spans="1:41" ht="16.5" customHeight="1" x14ac:dyDescent="0.2">
      <c r="A42" s="188" t="s">
        <v>175</v>
      </c>
      <c r="B42" s="189"/>
      <c r="C42" s="189"/>
      <c r="D42" s="189"/>
      <c r="E42" s="192" t="str">
        <f>IF(ISBLANK(L43),"---",IF(OR(ISBLANK(J43),ISBLANK(K43)),W50,IF(L43&gt;K43,W47,IF(L43&lt;J43,W49,W48))))</f>
        <v>---</v>
      </c>
      <c r="F42" s="192"/>
      <c r="G42" s="192"/>
      <c r="H42" s="194"/>
      <c r="I42" s="128" t="s">
        <v>196</v>
      </c>
      <c r="J42" s="108"/>
      <c r="K42" s="108"/>
      <c r="L42" s="117" t="str">
        <f>C23</f>
        <v/>
      </c>
      <c r="M42" s="83"/>
      <c r="N42" s="83"/>
      <c r="O42" s="83"/>
      <c r="P42" s="83"/>
      <c r="Q42" s="83"/>
      <c r="R42" s="83"/>
      <c r="S42" s="83"/>
      <c r="T42" s="84"/>
      <c r="V42" s="47">
        <v>42</v>
      </c>
      <c r="W42" s="49" t="s">
        <v>23</v>
      </c>
      <c r="Y42" s="3"/>
      <c r="AA42" s="47"/>
    </row>
    <row r="43" spans="1:41" ht="16.5" customHeight="1" x14ac:dyDescent="0.2">
      <c r="A43" s="253"/>
      <c r="B43" s="254"/>
      <c r="C43" s="254"/>
      <c r="D43" s="254"/>
      <c r="E43" s="193"/>
      <c r="F43" s="193"/>
      <c r="G43" s="193"/>
      <c r="H43" s="195"/>
      <c r="I43" s="129" t="s">
        <v>197</v>
      </c>
      <c r="J43" s="144"/>
      <c r="K43" s="144"/>
      <c r="L43" s="141"/>
      <c r="M43" s="49"/>
      <c r="N43" s="83"/>
      <c r="O43" s="83"/>
      <c r="P43" s="83"/>
      <c r="Q43" s="83"/>
      <c r="R43" s="83"/>
      <c r="S43" s="83"/>
      <c r="T43" s="84"/>
      <c r="V43" s="47">
        <v>43</v>
      </c>
      <c r="W43" s="49" t="s">
        <v>13</v>
      </c>
      <c r="AA43" s="47"/>
    </row>
    <row r="44" spans="1:41" ht="16.5" customHeight="1" x14ac:dyDescent="0.2">
      <c r="A44" s="188" t="s">
        <v>176</v>
      </c>
      <c r="B44" s="189"/>
      <c r="C44" s="189"/>
      <c r="D44" s="189"/>
      <c r="E44" s="192" t="str">
        <f>IF(ISBLANK(L45),"---",IF(OR(ISBLANK(J45),ISBLANK(K45)),W56,IF(L45&gt;K45,W53,IF(L45&lt;J45,W55,W54))))</f>
        <v>---</v>
      </c>
      <c r="F44" s="192"/>
      <c r="G44" s="192"/>
      <c r="H44" s="194"/>
      <c r="I44" s="128" t="s">
        <v>196</v>
      </c>
      <c r="J44" s="108"/>
      <c r="K44" s="108"/>
      <c r="L44" s="117" t="str">
        <f>C23</f>
        <v/>
      </c>
      <c r="M44" s="49"/>
      <c r="N44" s="83"/>
      <c r="O44" s="83"/>
      <c r="P44" s="83"/>
      <c r="Q44" s="83"/>
      <c r="R44" s="83"/>
      <c r="S44" s="83"/>
      <c r="T44" s="84"/>
      <c r="V44" s="47">
        <v>44</v>
      </c>
      <c r="W44" s="27" t="s">
        <v>199</v>
      </c>
      <c r="AA44" s="47"/>
    </row>
    <row r="45" spans="1:41" ht="16.5" customHeight="1" x14ac:dyDescent="0.2">
      <c r="A45" s="253"/>
      <c r="B45" s="254"/>
      <c r="C45" s="254"/>
      <c r="D45" s="254"/>
      <c r="E45" s="193"/>
      <c r="F45" s="193"/>
      <c r="G45" s="193"/>
      <c r="H45" s="195"/>
      <c r="I45" s="129" t="s">
        <v>197</v>
      </c>
      <c r="J45" s="144"/>
      <c r="K45" s="144"/>
      <c r="L45" s="141"/>
      <c r="M45" s="83"/>
      <c r="N45" s="83"/>
      <c r="O45" s="83"/>
      <c r="P45" s="83"/>
      <c r="Q45" s="83"/>
      <c r="R45" s="83"/>
      <c r="S45" s="83"/>
      <c r="T45" s="84"/>
      <c r="W45" s="49"/>
      <c r="AA45" s="47"/>
    </row>
    <row r="46" spans="1:41" ht="16.5" customHeight="1" x14ac:dyDescent="0.2">
      <c r="A46" s="188" t="s">
        <v>177</v>
      </c>
      <c r="B46" s="189"/>
      <c r="C46" s="189"/>
      <c r="D46" s="189"/>
      <c r="E46" s="192" t="str">
        <f>IF(ISBLANK(L47),"---",IF(OR(ISBLANK(J47),ISBLANK(K47)),W62,IF(L47&gt;K47,W59,IF(L47&lt;J47,W61,W60))))</f>
        <v>---</v>
      </c>
      <c r="F46" s="192"/>
      <c r="G46" s="192"/>
      <c r="H46" s="194"/>
      <c r="I46" s="128" t="s">
        <v>196</v>
      </c>
      <c r="J46" s="108"/>
      <c r="K46" s="108"/>
      <c r="L46" s="117" t="str">
        <f>C23</f>
        <v/>
      </c>
      <c r="M46" s="83"/>
      <c r="N46" s="83"/>
      <c r="O46" s="83"/>
      <c r="P46" s="83"/>
      <c r="Q46" s="83"/>
      <c r="R46" s="83"/>
      <c r="S46" s="83"/>
      <c r="T46" s="84"/>
      <c r="W46" s="95" t="s">
        <v>171</v>
      </c>
      <c r="X46" s="96"/>
      <c r="Y46" s="96"/>
      <c r="Z46" s="96"/>
      <c r="AA46" s="4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</row>
    <row r="47" spans="1:41" ht="16.5" customHeight="1" x14ac:dyDescent="0.2">
      <c r="A47" s="190"/>
      <c r="B47" s="191"/>
      <c r="C47" s="191"/>
      <c r="D47" s="191"/>
      <c r="E47" s="193"/>
      <c r="F47" s="193"/>
      <c r="G47" s="193"/>
      <c r="H47" s="195"/>
      <c r="I47" s="106" t="s">
        <v>197</v>
      </c>
      <c r="J47" s="144"/>
      <c r="K47" s="144"/>
      <c r="L47" s="141"/>
      <c r="M47" s="83"/>
      <c r="N47" s="83"/>
      <c r="O47" s="83"/>
      <c r="P47" s="83"/>
      <c r="Q47" s="83"/>
      <c r="R47" s="83"/>
      <c r="S47" s="83"/>
      <c r="T47" s="84"/>
      <c r="V47" s="47">
        <v>47</v>
      </c>
      <c r="W47" s="49" t="s">
        <v>5</v>
      </c>
      <c r="AA47" s="4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</row>
    <row r="48" spans="1:41" ht="16.5" customHeight="1" x14ac:dyDescent="0.2">
      <c r="A48" s="49"/>
      <c r="E48" s="8"/>
      <c r="F48" s="8"/>
      <c r="G48" s="8"/>
      <c r="H48" s="8"/>
      <c r="I48" s="8"/>
      <c r="J48" s="8"/>
      <c r="K48" s="90"/>
      <c r="M48" s="49"/>
      <c r="N48" s="49"/>
      <c r="O48" s="49"/>
      <c r="P48" s="49"/>
      <c r="Q48" s="49"/>
      <c r="R48" s="87"/>
      <c r="S48" s="42"/>
      <c r="T48" s="42"/>
      <c r="V48" s="47">
        <v>48</v>
      </c>
      <c r="W48" s="49" t="s">
        <v>23</v>
      </c>
      <c r="AA48" s="4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</row>
    <row r="49" spans="1:40" ht="16.5" customHeight="1" x14ac:dyDescent="0.2">
      <c r="V49" s="47">
        <v>49</v>
      </c>
      <c r="W49" s="49" t="s">
        <v>6</v>
      </c>
      <c r="AA49" s="4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</row>
    <row r="50" spans="1:40" ht="16.5" customHeight="1" x14ac:dyDescent="0.25">
      <c r="A50" s="25" t="s">
        <v>69</v>
      </c>
      <c r="B50" s="5"/>
      <c r="C50" s="5"/>
      <c r="D50" s="5"/>
      <c r="E50" s="6"/>
      <c r="F50" s="6"/>
      <c r="G50" s="6"/>
      <c r="H50" s="6"/>
      <c r="I50" s="6"/>
      <c r="J50" s="6"/>
      <c r="K50" s="6"/>
      <c r="L50" s="6"/>
      <c r="M50" s="3"/>
      <c r="N50" s="3"/>
      <c r="O50" s="3"/>
      <c r="P50" s="3"/>
      <c r="Q50" s="3"/>
      <c r="R50" s="3"/>
      <c r="S50" s="3"/>
      <c r="T50" s="3"/>
      <c r="V50" s="47">
        <v>50</v>
      </c>
      <c r="W50" s="27" t="s">
        <v>199</v>
      </c>
      <c r="AA50" s="47"/>
    </row>
    <row r="51" spans="1:40" ht="16.5" customHeight="1" x14ac:dyDescent="0.2">
      <c r="A51" s="31">
        <v>1</v>
      </c>
      <c r="B51" s="218"/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S51" s="80"/>
      <c r="T51" s="80"/>
      <c r="W51" s="49"/>
      <c r="AA51" s="47"/>
    </row>
    <row r="52" spans="1:40" ht="16.5" customHeight="1" x14ac:dyDescent="0.2">
      <c r="A52" s="32">
        <v>2</v>
      </c>
      <c r="B52" s="219"/>
      <c r="C52" s="219"/>
      <c r="D52" s="219"/>
      <c r="E52" s="219"/>
      <c r="F52" s="219"/>
      <c r="G52" s="219"/>
      <c r="H52" s="219"/>
      <c r="I52" s="219"/>
      <c r="J52" s="219"/>
      <c r="K52" s="219"/>
      <c r="L52" s="219"/>
      <c r="M52" s="80"/>
      <c r="N52" s="4" t="s">
        <v>57</v>
      </c>
      <c r="O52" s="179"/>
      <c r="P52" s="179"/>
      <c r="Q52" s="179"/>
      <c r="R52" s="179"/>
      <c r="S52" s="80"/>
      <c r="T52" s="80"/>
      <c r="W52" s="95" t="s">
        <v>172</v>
      </c>
      <c r="X52" s="96"/>
      <c r="Y52" s="96"/>
      <c r="Z52" s="96"/>
      <c r="AA52" s="47"/>
    </row>
    <row r="53" spans="1:40" ht="16.5" customHeight="1" x14ac:dyDescent="0.2">
      <c r="A53" s="32">
        <v>3</v>
      </c>
      <c r="B53" s="220"/>
      <c r="C53" s="220"/>
      <c r="D53" s="220"/>
      <c r="E53" s="220"/>
      <c r="F53" s="220"/>
      <c r="G53" s="220"/>
      <c r="H53" s="220"/>
      <c r="I53" s="220"/>
      <c r="J53" s="220"/>
      <c r="K53" s="220"/>
      <c r="L53" s="220"/>
      <c r="M53" s="80"/>
      <c r="N53" s="4" t="s">
        <v>58</v>
      </c>
      <c r="O53" s="179"/>
      <c r="P53" s="179"/>
      <c r="Q53" s="179"/>
      <c r="R53" s="179"/>
      <c r="V53" s="47">
        <v>53</v>
      </c>
      <c r="W53" s="49" t="s">
        <v>5</v>
      </c>
      <c r="AA53" s="47"/>
    </row>
    <row r="54" spans="1:40" ht="16.5" customHeight="1" x14ac:dyDescent="0.2">
      <c r="A54" s="32">
        <v>4</v>
      </c>
      <c r="B54" s="220"/>
      <c r="C54" s="220"/>
      <c r="D54" s="220"/>
      <c r="E54" s="220"/>
      <c r="F54" s="220"/>
      <c r="G54" s="220"/>
      <c r="H54" s="220"/>
      <c r="I54" s="220"/>
      <c r="J54" s="220"/>
      <c r="K54" s="220"/>
      <c r="L54" s="220"/>
      <c r="M54" s="80"/>
      <c r="S54" s="80"/>
      <c r="T54" s="80"/>
      <c r="V54" s="47">
        <v>54</v>
      </c>
      <c r="W54" s="49" t="s">
        <v>23</v>
      </c>
      <c r="AA54" s="47"/>
    </row>
    <row r="55" spans="1:40" ht="16.5" customHeight="1" x14ac:dyDescent="0.2">
      <c r="A55" s="32">
        <v>5</v>
      </c>
      <c r="B55" s="220"/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80"/>
      <c r="N55" s="4" t="s">
        <v>56</v>
      </c>
      <c r="O55" s="179"/>
      <c r="P55" s="179"/>
      <c r="Q55" s="179"/>
      <c r="R55" s="179"/>
      <c r="S55" s="80"/>
      <c r="T55" s="80"/>
      <c r="V55" s="47">
        <v>55</v>
      </c>
      <c r="W55" s="49" t="s">
        <v>6</v>
      </c>
      <c r="AA55" s="47"/>
    </row>
    <row r="56" spans="1:40" ht="16.5" customHeight="1" x14ac:dyDescent="0.2">
      <c r="A56" s="32">
        <v>6</v>
      </c>
      <c r="B56" s="220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80"/>
      <c r="T56" s="80"/>
      <c r="V56" s="47">
        <v>56</v>
      </c>
      <c r="W56" s="27" t="s">
        <v>199</v>
      </c>
      <c r="AA56" s="47"/>
    </row>
    <row r="57" spans="1:40" ht="16.5" customHeight="1" x14ac:dyDescent="0.2">
      <c r="A57" s="32">
        <v>7</v>
      </c>
      <c r="B57" s="220"/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1"/>
      <c r="N57" s="259"/>
      <c r="O57" s="259"/>
      <c r="P57" s="259"/>
      <c r="Q57" s="259"/>
      <c r="R57" s="259"/>
      <c r="S57" s="259"/>
      <c r="AA57" s="47"/>
      <c r="AB57" s="49"/>
    </row>
    <row r="58" spans="1:40" ht="16.5" customHeight="1" x14ac:dyDescent="0.2">
      <c r="A58" s="32">
        <v>8</v>
      </c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1"/>
      <c r="N58" s="259"/>
      <c r="O58" s="259"/>
      <c r="P58" s="259"/>
      <c r="Q58" s="259"/>
      <c r="R58" s="259"/>
      <c r="S58" s="259"/>
      <c r="W58" s="95" t="s">
        <v>178</v>
      </c>
      <c r="X58" s="96"/>
      <c r="Y58" s="96"/>
      <c r="Z58" s="96"/>
      <c r="AA58" s="47"/>
      <c r="AB58" s="49"/>
    </row>
    <row r="59" spans="1:40" ht="16.5" customHeight="1" x14ac:dyDescent="0.2">
      <c r="A59" s="32">
        <v>9</v>
      </c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220"/>
      <c r="M59" s="1"/>
      <c r="N59" s="259"/>
      <c r="O59" s="259"/>
      <c r="P59" s="259"/>
      <c r="Q59" s="259"/>
      <c r="R59" s="259"/>
      <c r="S59" s="259"/>
      <c r="V59" s="47">
        <v>59</v>
      </c>
      <c r="W59" s="27" t="s">
        <v>5</v>
      </c>
      <c r="AA59" s="47"/>
      <c r="AH59" s="49"/>
    </row>
    <row r="60" spans="1:40" ht="16.5" customHeight="1" x14ac:dyDescent="0.2">
      <c r="A60" s="26">
        <v>10</v>
      </c>
      <c r="B60" s="221"/>
      <c r="C60" s="221"/>
      <c r="D60" s="221"/>
      <c r="E60" s="221"/>
      <c r="F60" s="221"/>
      <c r="G60" s="221"/>
      <c r="H60" s="221"/>
      <c r="I60" s="221"/>
      <c r="J60" s="221"/>
      <c r="K60" s="221"/>
      <c r="L60" s="221"/>
      <c r="N60" s="260"/>
      <c r="O60" s="260"/>
      <c r="P60" s="260"/>
      <c r="Q60" s="260"/>
      <c r="R60" s="260"/>
      <c r="S60" s="260"/>
      <c r="V60" s="47">
        <v>60</v>
      </c>
      <c r="W60" s="49" t="s">
        <v>23</v>
      </c>
      <c r="AA60" s="47"/>
      <c r="AH60" s="49"/>
    </row>
    <row r="61" spans="1:40" ht="16.5" customHeight="1" x14ac:dyDescent="0.2">
      <c r="O61" s="3" t="s">
        <v>19</v>
      </c>
      <c r="P61" s="1"/>
      <c r="Q61" s="1"/>
      <c r="R61" s="1"/>
      <c r="S61" s="1"/>
      <c r="V61" s="47">
        <v>61</v>
      </c>
      <c r="W61" s="49" t="s">
        <v>6</v>
      </c>
      <c r="AA61" s="47"/>
      <c r="AH61" s="49"/>
    </row>
    <row r="62" spans="1:40" ht="16.5" customHeight="1" x14ac:dyDescent="0.2">
      <c r="V62" s="47">
        <v>62</v>
      </c>
      <c r="W62" s="27" t="s">
        <v>199</v>
      </c>
      <c r="AA62" s="47"/>
    </row>
    <row r="63" spans="1:40" ht="16.5" customHeight="1" x14ac:dyDescent="0.2">
      <c r="W63" s="49"/>
      <c r="AA63" s="47"/>
    </row>
    <row r="64" spans="1:40" ht="16.5" customHeight="1" x14ac:dyDescent="0.2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W64" s="49"/>
      <c r="AA64" s="47"/>
    </row>
    <row r="65" spans="23:27" ht="16.5" customHeight="1" x14ac:dyDescent="0.2">
      <c r="W65" s="49"/>
      <c r="AA65" s="47"/>
    </row>
    <row r="66" spans="23:27" ht="16.5" customHeight="1" x14ac:dyDescent="0.2">
      <c r="AA66" s="47"/>
    </row>
    <row r="67" spans="23:27" ht="16.5" customHeight="1" x14ac:dyDescent="0.2">
      <c r="AA67" s="47"/>
    </row>
    <row r="68" spans="23:27" ht="15.75" customHeight="1" x14ac:dyDescent="0.2">
      <c r="AA68" s="47"/>
    </row>
    <row r="69" spans="23:27" ht="15.75" customHeight="1" x14ac:dyDescent="0.2">
      <c r="AA69" s="47"/>
    </row>
    <row r="70" spans="23:27" ht="15.75" customHeight="1" x14ac:dyDescent="0.2">
      <c r="AA70" s="47"/>
    </row>
    <row r="71" spans="23:27" ht="15.75" customHeight="1" x14ac:dyDescent="0.2">
      <c r="AA71" s="47"/>
    </row>
    <row r="72" spans="23:27" ht="15.75" customHeight="1" x14ac:dyDescent="0.2">
      <c r="AA72" s="47"/>
    </row>
    <row r="73" spans="23:27" ht="15.75" customHeight="1" x14ac:dyDescent="0.2">
      <c r="AA73" s="47"/>
    </row>
    <row r="74" spans="23:27" ht="15.75" customHeight="1" x14ac:dyDescent="0.2">
      <c r="AA74" s="47"/>
    </row>
    <row r="75" spans="23:27" ht="15.75" customHeight="1" x14ac:dyDescent="0.2">
      <c r="AA75" s="47"/>
    </row>
    <row r="76" spans="23:27" ht="15.75" customHeight="1" x14ac:dyDescent="0.2">
      <c r="AA76" s="47"/>
    </row>
    <row r="77" spans="23:27" ht="15.75" customHeight="1" x14ac:dyDescent="0.2">
      <c r="AA77" s="47"/>
    </row>
  </sheetData>
  <sheetProtection algorithmName="SHA-512" hashValue="TjOaiyt243ChiRDhwtzwknPC2X/htuUPWAv+wFtPghNnfAYiDD6I/jsjbvN6i2EwikNaE4fnUJ5R9eq1F/ZZKw==" saltValue="bRAEXhQZxOaeYSspISoTEg==" spinCount="100000" sheet="1" objects="1" scenarios="1" selectLockedCells="1"/>
  <protectedRanges>
    <protectedRange sqref="Z29 Z11:Z12 Z17:Z18 Z23:Z24 Z35:Z36 Q48:R48 O37:O48 P37:R47 M48:N48 AN46:AN49 AD46:AL49 E48:K48 E27 S37:T48 E35:T35 M37:N38 E25 M26:T26 E29 E31 F26:H32 E38 J39:M47 F39:H47 E40 E42 E44 E46 J27:T32" name="Range5"/>
    <protectedRange sqref="E20:K20 K5:K9 H10:I10 L5:L8 G5:I8 J5:J10 H11:J12 M5:M12 E5:F12 G17:L19" name="Range1"/>
    <protectedRange sqref="O9:O12" name="Range2_2"/>
    <protectedRange sqref="E37:L37 J38:L38 F38:H38" name="Range5_1_4"/>
    <protectedRange sqref="Z30" name="Range5_3"/>
    <protectedRange sqref="I26:L26 I28 I30 I32 I39 I41 I43 I45 I47" name="Range5_2"/>
    <protectedRange sqref="O55:R55 O52:R53 S51:T52 S54:T54" name="Range7_2"/>
    <protectedRange sqref="N57:S57 B51:L56 M52:M56 T55:T56 S55" name="Range6_2"/>
    <protectedRange sqref="G14:L16" name="Range1_2"/>
  </protectedRanges>
  <dataConsolidate/>
  <mergeCells count="64">
    <mergeCell ref="E6:M6"/>
    <mergeCell ref="P6:T6"/>
    <mergeCell ref="AI2:AO7"/>
    <mergeCell ref="AI9:AO10"/>
    <mergeCell ref="W2:AD2"/>
    <mergeCell ref="S3:T3"/>
    <mergeCell ref="E5:M5"/>
    <mergeCell ref="P5:T5"/>
    <mergeCell ref="A20:M21"/>
    <mergeCell ref="N20:T21"/>
    <mergeCell ref="E7:M7"/>
    <mergeCell ref="E8:M8"/>
    <mergeCell ref="G14:K14"/>
    <mergeCell ref="G15:K15"/>
    <mergeCell ref="G16:K16"/>
    <mergeCell ref="Q14:T15"/>
    <mergeCell ref="Q16:T16"/>
    <mergeCell ref="P7:T9"/>
    <mergeCell ref="J22:T22"/>
    <mergeCell ref="C23:H23"/>
    <mergeCell ref="J23:K23"/>
    <mergeCell ref="M23:N23"/>
    <mergeCell ref="P23:Q23"/>
    <mergeCell ref="R23:T23"/>
    <mergeCell ref="C33:H33"/>
    <mergeCell ref="A38:D39"/>
    <mergeCell ref="A40:D41"/>
    <mergeCell ref="A42:D43"/>
    <mergeCell ref="A44:D45"/>
    <mergeCell ref="E38:H39"/>
    <mergeCell ref="E40:H41"/>
    <mergeCell ref="E42:H43"/>
    <mergeCell ref="B59:L59"/>
    <mergeCell ref="P25:T25"/>
    <mergeCell ref="P27:T27"/>
    <mergeCell ref="P29:T29"/>
    <mergeCell ref="P31:T31"/>
    <mergeCell ref="A25:D26"/>
    <mergeCell ref="A27:D28"/>
    <mergeCell ref="A29:D30"/>
    <mergeCell ref="A31:D32"/>
    <mergeCell ref="E25:H26"/>
    <mergeCell ref="E27:H28"/>
    <mergeCell ref="E29:H30"/>
    <mergeCell ref="E31:H32"/>
    <mergeCell ref="J33:N33"/>
    <mergeCell ref="A34:I34"/>
    <mergeCell ref="J34:S34"/>
    <mergeCell ref="B60:L60"/>
    <mergeCell ref="N57:S60"/>
    <mergeCell ref="A46:D47"/>
    <mergeCell ref="E44:H45"/>
    <mergeCell ref="E46:H47"/>
    <mergeCell ref="O52:R52"/>
    <mergeCell ref="O53:R53"/>
    <mergeCell ref="O55:R55"/>
    <mergeCell ref="B51:L51"/>
    <mergeCell ref="B52:L52"/>
    <mergeCell ref="B53:L53"/>
    <mergeCell ref="B54:L54"/>
    <mergeCell ref="B55:L55"/>
    <mergeCell ref="B56:L56"/>
    <mergeCell ref="B57:L57"/>
    <mergeCell ref="B58:L58"/>
  </mergeCells>
  <conditionalFormatting sqref="C33">
    <cfRule type="cellIs" dxfId="18" priority="84" operator="equal">
      <formula>"NO DISCUSSION REQUIRED"</formula>
    </cfRule>
    <cfRule type="cellIs" dxfId="17" priority="85" operator="equal">
      <formula>"DISCUSSION REQUIRED"</formula>
    </cfRule>
  </conditionalFormatting>
  <conditionalFormatting sqref="E5">
    <cfRule type="containsText" dxfId="16" priority="70" operator="containsText" text="Start Here">
      <formula>NOT(ISERROR(SEARCH("Start Here",E5)))</formula>
    </cfRule>
  </conditionalFormatting>
  <conditionalFormatting sqref="J33">
    <cfRule type="cellIs" dxfId="15" priority="82" operator="equal">
      <formula>"NO CONCERNS"</formula>
    </cfRule>
    <cfRule type="cellIs" dxfId="14" priority="83" operator="equal">
      <formula>"FLAG - UNRESOLVED CONCERNS"</formula>
    </cfRule>
  </conditionalFormatting>
  <conditionalFormatting sqref="J34">
    <cfRule type="cellIs" dxfId="13" priority="86" operator="equal">
      <formula>"ENDORSES the registration of this candidate cultivar"</formula>
    </cfRule>
    <cfRule type="cellIs" dxfId="12" priority="87" operator="equal">
      <formula>"REFERS this candidate to the Cultivar Voting Panel"</formula>
    </cfRule>
  </conditionalFormatting>
  <conditionalFormatting sqref="L26">
    <cfRule type="cellIs" dxfId="11" priority="28" operator="equal">
      <formula>0</formula>
    </cfRule>
    <cfRule type="expression" dxfId="10" priority="29">
      <formula>$Z$11=TRUE</formula>
    </cfRule>
    <cfRule type="expression" dxfId="9" priority="30">
      <formula>$Z$12=TRUE</formula>
    </cfRule>
  </conditionalFormatting>
  <conditionalFormatting sqref="L28">
    <cfRule type="cellIs" dxfId="8" priority="25" operator="equal">
      <formula>0</formula>
    </cfRule>
    <cfRule type="expression" dxfId="7" priority="26">
      <formula>$Z$17=TRUE</formula>
    </cfRule>
    <cfRule type="expression" dxfId="6" priority="27">
      <formula>$Z$18=TRUE</formula>
    </cfRule>
  </conditionalFormatting>
  <conditionalFormatting sqref="L30">
    <cfRule type="cellIs" dxfId="5" priority="22" operator="equal">
      <formula>0</formula>
    </cfRule>
    <cfRule type="expression" dxfId="4" priority="23">
      <formula>$Z$23=TRUE</formula>
    </cfRule>
    <cfRule type="expression" dxfId="3" priority="24">
      <formula>$Z$24=TRUE</formula>
    </cfRule>
  </conditionalFormatting>
  <conditionalFormatting sqref="L32">
    <cfRule type="cellIs" dxfId="2" priority="19" operator="equal">
      <formula>0</formula>
    </cfRule>
    <cfRule type="expression" dxfId="1" priority="20">
      <formula>$Z$29=TRUE</formula>
    </cfRule>
    <cfRule type="expression" dxfId="0" priority="21">
      <formula>$Z$30=TRUE</formula>
    </cfRule>
  </conditionalFormatting>
  <dataValidations count="3">
    <dataValidation allowBlank="1" showErrorMessage="1" promptTitle="Enter ID to activate spreadsheet" sqref="E5" xr:uid="{00000000-0002-0000-0200-000000000000}"/>
    <dataValidation type="list" allowBlank="1" showInputMessage="1" showErrorMessage="1" sqref="P5:T5" xr:uid="{00000000-0002-0000-0200-000002000000}">
      <formula1>$AB$13:$AB$15</formula1>
    </dataValidation>
    <dataValidation type="list" allowBlank="1" showInputMessage="1" showErrorMessage="1" sqref="E6:M6" xr:uid="{3B74C934-1FAF-4523-9E8B-5883763C12BC}">
      <formula1>$AB$5:$AB$9</formula1>
    </dataValidation>
  </dataValidations>
  <pageMargins left="0.59055118110236227" right="0.59055118110236227" top="0.59055118110236227" bottom="0.39370078740157483" header="0.51181102362204722" footer="0.51181102362204722"/>
  <pageSetup scale="7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locked="0" defaultSize="0" autoFill="0" autoLine="0" autoPict="0">
                <anchor moveWithCells="1">
                  <from>
                    <xdr:col>16</xdr:col>
                    <xdr:colOff>171450</xdr:colOff>
                    <xdr:row>25</xdr:row>
                    <xdr:rowOff>0</xdr:rowOff>
                  </from>
                  <to>
                    <xdr:col>16</xdr:col>
                    <xdr:colOff>390525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locked="0" defaultSize="0" autoFill="0" autoLine="0" autoPict="0">
                <anchor moveWithCells="1">
                  <from>
                    <xdr:col>16</xdr:col>
                    <xdr:colOff>171450</xdr:colOff>
                    <xdr:row>27</xdr:row>
                    <xdr:rowOff>0</xdr:rowOff>
                  </from>
                  <to>
                    <xdr:col>16</xdr:col>
                    <xdr:colOff>390525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locked="0" defaultSize="0" autoFill="0" autoLine="0" autoPict="0">
                <anchor moveWithCells="1">
                  <from>
                    <xdr:col>16</xdr:col>
                    <xdr:colOff>171450</xdr:colOff>
                    <xdr:row>29</xdr:row>
                    <xdr:rowOff>0</xdr:rowOff>
                  </from>
                  <to>
                    <xdr:col>16</xdr:col>
                    <xdr:colOff>390525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locked="0" defaultSize="0" autoFill="0" autoLine="0" autoPict="0">
                <anchor moveWithCells="1">
                  <from>
                    <xdr:col>16</xdr:col>
                    <xdr:colOff>171450</xdr:colOff>
                    <xdr:row>31</xdr:row>
                    <xdr:rowOff>0</xdr:rowOff>
                  </from>
                  <to>
                    <xdr:col>16</xdr:col>
                    <xdr:colOff>390525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locked="0" defaultSize="0" autoFill="0" autoLine="0" autoPict="0">
                <anchor moveWithCells="1">
                  <from>
                    <xdr:col>16</xdr:col>
                    <xdr:colOff>171450</xdr:colOff>
                    <xdr:row>31</xdr:row>
                    <xdr:rowOff>0</xdr:rowOff>
                  </from>
                  <to>
                    <xdr:col>16</xdr:col>
                    <xdr:colOff>390525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locked="0" defaultSize="0" autoFill="0" autoLine="0" autoPict="0" macro="[0]!CheckBox17_Click">
                <anchor moveWithCells="1">
                  <from>
                    <xdr:col>15</xdr:col>
                    <xdr:colOff>171450</xdr:colOff>
                    <xdr:row>25</xdr:row>
                    <xdr:rowOff>0</xdr:rowOff>
                  </from>
                  <to>
                    <xdr:col>15</xdr:col>
                    <xdr:colOff>390525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locked="0" defaultSize="0" autoFill="0" autoLine="0" autoPict="0">
                <anchor moveWithCells="1">
                  <from>
                    <xdr:col>15</xdr:col>
                    <xdr:colOff>171450</xdr:colOff>
                    <xdr:row>27</xdr:row>
                    <xdr:rowOff>0</xdr:rowOff>
                  </from>
                  <to>
                    <xdr:col>15</xdr:col>
                    <xdr:colOff>390525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locked="0" defaultSize="0" autoFill="0" autoLine="0" autoPict="0">
                <anchor moveWithCells="1">
                  <from>
                    <xdr:col>15</xdr:col>
                    <xdr:colOff>171450</xdr:colOff>
                    <xdr:row>29</xdr:row>
                    <xdr:rowOff>0</xdr:rowOff>
                  </from>
                  <to>
                    <xdr:col>15</xdr:col>
                    <xdr:colOff>390525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locked="0" defaultSize="0" autoFill="0" autoLine="0" autoPict="0">
                <anchor moveWithCells="1">
                  <from>
                    <xdr:col>15</xdr:col>
                    <xdr:colOff>171450</xdr:colOff>
                    <xdr:row>31</xdr:row>
                    <xdr:rowOff>0</xdr:rowOff>
                  </from>
                  <to>
                    <xdr:col>15</xdr:col>
                    <xdr:colOff>390525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locked="0" defaultSize="0" autoFill="0" autoLine="0" autoPict="0">
                <anchor moveWithCells="1">
                  <from>
                    <xdr:col>15</xdr:col>
                    <xdr:colOff>171450</xdr:colOff>
                    <xdr:row>31</xdr:row>
                    <xdr:rowOff>0</xdr:rowOff>
                  </from>
                  <to>
                    <xdr:col>15</xdr:col>
                    <xdr:colOff>390525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14" name="Group Box 39">
              <controlPr defaultSize="0" autoFill="0" autoPict="0">
                <anchor moveWithCells="1">
                  <from>
                    <xdr:col>16</xdr:col>
                    <xdr:colOff>571500</xdr:colOff>
                    <xdr:row>24</xdr:row>
                    <xdr:rowOff>200025</xdr:rowOff>
                  </from>
                  <to>
                    <xdr:col>20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15" name="Option Button 40">
              <controlPr defaultSize="0" autoFill="0" autoLine="0" autoPict="0">
                <anchor moveWithCells="1">
                  <from>
                    <xdr:col>17</xdr:col>
                    <xdr:colOff>85725</xdr:colOff>
                    <xdr:row>25</xdr:row>
                    <xdr:rowOff>38100</xdr:rowOff>
                  </from>
                  <to>
                    <xdr:col>17</xdr:col>
                    <xdr:colOff>295275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16" name="Option Button 41">
              <controlPr defaultSize="0" autoFill="0" autoLine="0" autoPict="0">
                <anchor moveWithCells="1">
                  <from>
                    <xdr:col>18</xdr:col>
                    <xdr:colOff>85725</xdr:colOff>
                    <xdr:row>25</xdr:row>
                    <xdr:rowOff>38100</xdr:rowOff>
                  </from>
                  <to>
                    <xdr:col>18</xdr:col>
                    <xdr:colOff>304800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17" name="Option Button 42">
              <controlPr defaultSize="0" autoFill="0" autoLine="0" autoPict="0">
                <anchor moveWithCells="1">
                  <from>
                    <xdr:col>19</xdr:col>
                    <xdr:colOff>85725</xdr:colOff>
                    <xdr:row>25</xdr:row>
                    <xdr:rowOff>47625</xdr:rowOff>
                  </from>
                  <to>
                    <xdr:col>19</xdr:col>
                    <xdr:colOff>285750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18" name="Group Box 50">
              <controlPr defaultSize="0" autoFill="0" autoPict="0">
                <anchor moveWithCells="1">
                  <from>
                    <xdr:col>17</xdr:col>
                    <xdr:colOff>0</xdr:colOff>
                    <xdr:row>26</xdr:row>
                    <xdr:rowOff>190500</xdr:rowOff>
                  </from>
                  <to>
                    <xdr:col>20</xdr:col>
                    <xdr:colOff>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19" name="Option Button 51">
              <controlPr defaultSize="0" autoFill="0" autoLine="0" autoPict="0">
                <anchor moveWithCells="1">
                  <from>
                    <xdr:col>17</xdr:col>
                    <xdr:colOff>85725</xdr:colOff>
                    <xdr:row>27</xdr:row>
                    <xdr:rowOff>9525</xdr:rowOff>
                  </from>
                  <to>
                    <xdr:col>17</xdr:col>
                    <xdr:colOff>314325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20" name="Option Button 52">
              <controlPr defaultSize="0" autoFill="0" autoLine="0" autoPict="0">
                <anchor moveWithCells="1">
                  <from>
                    <xdr:col>18</xdr:col>
                    <xdr:colOff>85725</xdr:colOff>
                    <xdr:row>27</xdr:row>
                    <xdr:rowOff>9525</xdr:rowOff>
                  </from>
                  <to>
                    <xdr:col>18</xdr:col>
                    <xdr:colOff>323850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21" name="Option Button 53">
              <controlPr defaultSize="0" autoFill="0" autoLine="0" autoPict="0">
                <anchor moveWithCells="1">
                  <from>
                    <xdr:col>19</xdr:col>
                    <xdr:colOff>95250</xdr:colOff>
                    <xdr:row>27</xdr:row>
                    <xdr:rowOff>9525</xdr:rowOff>
                  </from>
                  <to>
                    <xdr:col>19</xdr:col>
                    <xdr:colOff>323850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22" name="Group Box 54">
              <controlPr defaultSize="0" autoFill="0" autoPict="0">
                <anchor moveWithCells="1">
                  <from>
                    <xdr:col>17</xdr:col>
                    <xdr:colOff>0</xdr:colOff>
                    <xdr:row>28</xdr:row>
                    <xdr:rowOff>190500</xdr:rowOff>
                  </from>
                  <to>
                    <xdr:col>20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23" name="Option Button 55">
              <controlPr defaultSize="0" autoFill="0" autoLine="0" autoPict="0">
                <anchor moveWithCells="1">
                  <from>
                    <xdr:col>17</xdr:col>
                    <xdr:colOff>95250</xdr:colOff>
                    <xdr:row>29</xdr:row>
                    <xdr:rowOff>0</xdr:rowOff>
                  </from>
                  <to>
                    <xdr:col>17</xdr:col>
                    <xdr:colOff>314325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24" name="Option Button 56">
              <controlPr defaultSize="0" autoFill="0" autoLine="0" autoPict="0">
                <anchor moveWithCells="1">
                  <from>
                    <xdr:col>18</xdr:col>
                    <xdr:colOff>95250</xdr:colOff>
                    <xdr:row>29</xdr:row>
                    <xdr:rowOff>0</xdr:rowOff>
                  </from>
                  <to>
                    <xdr:col>18</xdr:col>
                    <xdr:colOff>323850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25" name="Option Button 57">
              <controlPr defaultSize="0" autoFill="0" autoLine="0" autoPict="0">
                <anchor moveWithCells="1">
                  <from>
                    <xdr:col>19</xdr:col>
                    <xdr:colOff>95250</xdr:colOff>
                    <xdr:row>29</xdr:row>
                    <xdr:rowOff>0</xdr:rowOff>
                  </from>
                  <to>
                    <xdr:col>19</xdr:col>
                    <xdr:colOff>314325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26" name="Group Box 63">
              <controlPr defaultSize="0" autoFill="0" autoPict="0">
                <anchor moveWithCells="1">
                  <from>
                    <xdr:col>17</xdr:col>
                    <xdr:colOff>0</xdr:colOff>
                    <xdr:row>30</xdr:row>
                    <xdr:rowOff>190500</xdr:rowOff>
                  </from>
                  <to>
                    <xdr:col>20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27" name="Option Button 64">
              <controlPr defaultSize="0" autoFill="0" autoLine="0" autoPict="0">
                <anchor moveWithCells="1">
                  <from>
                    <xdr:col>17</xdr:col>
                    <xdr:colOff>85725</xdr:colOff>
                    <xdr:row>31</xdr:row>
                    <xdr:rowOff>9525</xdr:rowOff>
                  </from>
                  <to>
                    <xdr:col>17</xdr:col>
                    <xdr:colOff>304800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28" name="Option Button 65">
              <controlPr defaultSize="0" autoFill="0" autoLine="0" autoPict="0">
                <anchor moveWithCells="1">
                  <from>
                    <xdr:col>18</xdr:col>
                    <xdr:colOff>85725</xdr:colOff>
                    <xdr:row>31</xdr:row>
                    <xdr:rowOff>9525</xdr:rowOff>
                  </from>
                  <to>
                    <xdr:col>18</xdr:col>
                    <xdr:colOff>314325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29" name="Option Button 66">
              <controlPr defaultSize="0" autoFill="0" autoLine="0" autoPict="0">
                <anchor moveWithCells="1">
                  <from>
                    <xdr:col>19</xdr:col>
                    <xdr:colOff>95250</xdr:colOff>
                    <xdr:row>31</xdr:row>
                    <xdr:rowOff>19050</xdr:rowOff>
                  </from>
                  <to>
                    <xdr:col>19</xdr:col>
                    <xdr:colOff>323850</xdr:colOff>
                    <xdr:row>32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CFD1BBF316C34F8AF713A90802630C" ma:contentTypeVersion="14" ma:contentTypeDescription="Create a new document." ma:contentTypeScope="" ma:versionID="29a6a8111905b28d2e571d9ffb17a9dd">
  <xsd:schema xmlns:xsd="http://www.w3.org/2001/XMLSchema" xmlns:xs="http://www.w3.org/2001/XMLSchema" xmlns:p="http://schemas.microsoft.com/office/2006/metadata/properties" xmlns:ns3="2782991e-892c-4e06-90b4-9e20d0f992f2" xmlns:ns4="2c3829ae-790b-4b7f-9842-1b6a84a2039e" targetNamespace="http://schemas.microsoft.com/office/2006/metadata/properties" ma:root="true" ma:fieldsID="6ac2a9f2c9b947a6f3a269739698116a" ns3:_="" ns4:_="">
    <xsd:import namespace="2782991e-892c-4e06-90b4-9e20d0f992f2"/>
    <xsd:import namespace="2c3829ae-790b-4b7f-9842-1b6a84a2039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2991e-892c-4e06-90b4-9e20d0f992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829ae-790b-4b7f-9842-1b6a84a203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E638B8-AEE8-44A5-AB71-859456F68639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2c3829ae-790b-4b7f-9842-1b6a84a2039e"/>
    <ds:schemaRef ds:uri="2782991e-892c-4e06-90b4-9e20d0f992f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BE8F385-EE07-4E3B-8B84-44CC6ACE2A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82991e-892c-4e06-90b4-9e20d0f992f2"/>
    <ds:schemaRef ds:uri="2c3829ae-790b-4b7f-9842-1b6a84a203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FEE573-6E56-4974-9BF6-5420BEF15F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2026 Wheat Blank</vt:lpstr>
      <vt:lpstr>2026 Rye &amp; Trit Blank</vt:lpstr>
      <vt:lpstr>2026 Forage Wheat Blank</vt:lpstr>
      <vt:lpstr>'2026 Forage Wheat Blank'!Print_Area</vt:lpstr>
      <vt:lpstr>'2026 Rye &amp; Trit Blank'!Print_Area</vt:lpstr>
      <vt:lpstr>'2026 Wheat Blank'!Print_Area</vt:lpstr>
    </vt:vector>
  </TitlesOfParts>
  <Company>AAFC-AAC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Graf, Robert</dc:creator>
  <cp:lastModifiedBy>Rob Graf</cp:lastModifiedBy>
  <cp:lastPrinted>2026-02-10T18:55:29Z</cp:lastPrinted>
  <dcterms:created xsi:type="dcterms:W3CDTF">2016-02-19T00:20:40Z</dcterms:created>
  <dcterms:modified xsi:type="dcterms:W3CDTF">2026-02-11T00:45:36Z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0x01010068CFD1BBF316C34F8AF713A90802630C</vt:lpwstr>
  </property>
</Properties>
</file>